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WD\Engineering_Services\Permits\Forms and Applications\Forms\"/>
    </mc:Choice>
  </mc:AlternateContent>
  <xr:revisionPtr revIDLastSave="0" documentId="13_ncr:1_{C2B1A276-7E41-4DD0-B82F-048A5D4C8A76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MCCOST" sheetId="1" r:id="rId1"/>
    <sheet name="NOT FOR USE" sheetId="2" r:id="rId2"/>
  </sheets>
  <definedNames>
    <definedName name="_xlnm.Print_Area" localSheetId="0">MCCOST!$A$2:$K$136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1" l="1"/>
  <c r="K100" i="1"/>
  <c r="K96" i="1"/>
  <c r="K84" i="1"/>
  <c r="K91" i="1"/>
  <c r="G91" i="1"/>
  <c r="G41" i="1"/>
  <c r="K41" i="1"/>
  <c r="I29" i="1"/>
  <c r="I45" i="1"/>
  <c r="I67" i="1"/>
  <c r="I66" i="1"/>
  <c r="I65" i="1"/>
  <c r="D20" i="2"/>
  <c r="D19" i="2"/>
  <c r="C14" i="2"/>
  <c r="C15" i="2" s="1"/>
  <c r="C18" i="2" l="1"/>
  <c r="I30" i="1" s="1"/>
  <c r="C20" i="2"/>
  <c r="I32" i="1" s="1"/>
  <c r="C19" i="2"/>
  <c r="I31" i="1" s="1"/>
  <c r="K15" i="1"/>
  <c r="K34" i="1"/>
  <c r="K47" i="1"/>
  <c r="K76" i="1" l="1"/>
  <c r="K46" i="1"/>
  <c r="K56" i="1" l="1"/>
  <c r="K99" i="1"/>
  <c r="K98" i="1"/>
  <c r="K17" i="1"/>
  <c r="K58" i="1"/>
  <c r="K57" i="1"/>
  <c r="K32" i="1"/>
  <c r="K88" i="1"/>
  <c r="K38" i="1"/>
  <c r="K104" i="1"/>
  <c r="K81" i="1" l="1"/>
  <c r="K80" i="1"/>
  <c r="K35" i="1"/>
  <c r="K33" i="1"/>
  <c r="K69" i="1" l="1"/>
  <c r="K103" i="1" l="1"/>
  <c r="K102" i="1"/>
  <c r="K105" i="1" s="1"/>
  <c r="K95" i="1"/>
  <c r="K94" i="1"/>
  <c r="K93" i="1"/>
  <c r="K89" i="1"/>
  <c r="K87" i="1"/>
  <c r="K86" i="1"/>
  <c r="K90" i="1" s="1"/>
  <c r="K64" i="1"/>
  <c r="K63" i="1"/>
  <c r="K62" i="1"/>
  <c r="K83" i="1"/>
  <c r="K79" i="1"/>
  <c r="K77" i="1"/>
  <c r="K75" i="1"/>
  <c r="K73" i="1"/>
  <c r="K82" i="1"/>
  <c r="K78" i="1"/>
  <c r="K74" i="1"/>
  <c r="K72" i="1"/>
  <c r="K71" i="1"/>
  <c r="K70" i="1"/>
  <c r="K68" i="1"/>
  <c r="K67" i="1"/>
  <c r="K66" i="1"/>
  <c r="K65" i="1"/>
  <c r="K59" i="1"/>
  <c r="K55" i="1"/>
  <c r="K54" i="1"/>
  <c r="K53" i="1"/>
  <c r="K52" i="1"/>
  <c r="K51" i="1"/>
  <c r="K50" i="1"/>
  <c r="K49" i="1"/>
  <c r="K48" i="1"/>
  <c r="K45" i="1"/>
  <c r="K44" i="1"/>
  <c r="K43" i="1"/>
  <c r="K60" i="1" s="1"/>
  <c r="K25" i="1"/>
  <c r="K39" i="1"/>
  <c r="K37" i="1"/>
  <c r="K36" i="1"/>
  <c r="K31" i="1"/>
  <c r="K30" i="1"/>
  <c r="K29" i="1"/>
  <c r="K28" i="1"/>
  <c r="K27" i="1"/>
  <c r="K22" i="1"/>
  <c r="K16" i="1"/>
  <c r="K21" i="1"/>
  <c r="K20" i="1"/>
  <c r="K13" i="1"/>
  <c r="K19" i="1"/>
  <c r="K18" i="1"/>
  <c r="K14" i="1"/>
  <c r="K12" i="1"/>
  <c r="K40" i="1" l="1"/>
  <c r="K23" i="1"/>
  <c r="K107" i="1" l="1"/>
  <c r="K110" i="1" s="1"/>
</calcChain>
</file>

<file path=xl/sharedStrings.xml><?xml version="1.0" encoding="utf-8"?>
<sst xmlns="http://schemas.openxmlformats.org/spreadsheetml/2006/main" count="202" uniqueCount="121">
  <si>
    <t>ENGINEER'S OPINION OF PROBABLE COST</t>
  </si>
  <si>
    <t>QTY</t>
  </si>
  <si>
    <t>UNIT</t>
  </si>
  <si>
    <t>Mobilization</t>
  </si>
  <si>
    <t>LS</t>
  </si>
  <si>
    <t>AC</t>
  </si>
  <si>
    <t>Excavation (cut)</t>
  </si>
  <si>
    <t>CY</t>
  </si>
  <si>
    <t>Embankment (fill)</t>
  </si>
  <si>
    <t>Erosion control</t>
  </si>
  <si>
    <t>SY</t>
  </si>
  <si>
    <t>Concrete disposal</t>
  </si>
  <si>
    <t>TN</t>
  </si>
  <si>
    <t>Materials testing</t>
  </si>
  <si>
    <t>LF</t>
  </si>
  <si>
    <t>EA</t>
  </si>
  <si>
    <t>Control structures</t>
  </si>
  <si>
    <t>Endwalls</t>
  </si>
  <si>
    <t>Rip-rap</t>
  </si>
  <si>
    <t>Fire hydrant assembly</t>
  </si>
  <si>
    <t>Signage</t>
  </si>
  <si>
    <t>Setting P.C.P.'s</t>
  </si>
  <si>
    <t>Setting all lot corners</t>
  </si>
  <si>
    <t>DAY</t>
  </si>
  <si>
    <t>SF</t>
  </si>
  <si>
    <t>unit descriptions</t>
  </si>
  <si>
    <t>Prepared by:</t>
  </si>
  <si>
    <t>Professional Engineer's Name</t>
  </si>
  <si>
    <t>Professional Engineer's Signature / Seal</t>
  </si>
  <si>
    <t>P.E. No.</t>
  </si>
  <si>
    <t>Date</t>
  </si>
  <si>
    <t>Firm's Name and Licensed Business No. (if applicable)</t>
  </si>
  <si>
    <t>Firm's Address</t>
  </si>
  <si>
    <t>Phone No.</t>
  </si>
  <si>
    <t>County Engineer's (or designee) Acceptance</t>
  </si>
  <si>
    <t>MARTIN COUNTY PUBLIC WORKS DEPARTMENT</t>
  </si>
  <si>
    <t>This document may be reproduced upon request in an alternative format by contacting the County ADA Coordinator (772) 320-3131, the County Administration Office (772) 288-5400, Florida Relay 711, or by completing our accessibility feedback form at www.martin.fl.us/accessibility-feedback.</t>
  </si>
  <si>
    <t>(Security for Engineering Services' Permits shall be 110% of Engineers Opinion of Probable Cost)</t>
  </si>
  <si>
    <t>Setting and replacing  P.R.M.'s</t>
  </si>
  <si>
    <t>Concrete curb and/or gutter</t>
  </si>
  <si>
    <t>Maintenance of traffic</t>
  </si>
  <si>
    <t>Flashing beacons</t>
  </si>
  <si>
    <t>Pavement markings</t>
  </si>
  <si>
    <t>Traffic signal or roundabout</t>
  </si>
  <si>
    <r>
      <t xml:space="preserve">UNIT </t>
    </r>
    <r>
      <rPr>
        <b/>
        <u/>
        <sz val="11"/>
        <rFont val="NewCenturySchlbk"/>
      </rPr>
      <t>COST</t>
    </r>
  </si>
  <si>
    <t>OTHER</t>
  </si>
  <si>
    <t>This spreadsheet is the Martin County required format.  Enter data in unprotected (blue) cells only.  Unit prices pre-entered reflect Martin County annual requirements contractors' unit prices and should not be modified without the approval of the County Engineer or designee.  If a proposed item is not included, add the item and its unit cost under the OTHER heading.</t>
  </si>
  <si>
    <t>Subtotal:</t>
  </si>
  <si>
    <t>No</t>
  </si>
  <si>
    <t>Yes</t>
  </si>
  <si>
    <r>
      <t>Is this related to an approved Development Order</t>
    </r>
    <r>
      <rPr>
        <sz val="11"/>
        <rFont val="NewCenturySchlbk"/>
      </rPr>
      <t xml:space="preserve"> (Yes or No)</t>
    </r>
    <r>
      <rPr>
        <b/>
        <sz val="11"/>
        <rFont val="NewCenturySchlbk"/>
      </rPr>
      <t>?</t>
    </r>
  </si>
  <si>
    <t>Asphalt milling  (1" avg.)</t>
  </si>
  <si>
    <t>Sidewalk (6')</t>
  </si>
  <si>
    <t>Multimodal path (10')</t>
  </si>
  <si>
    <t>Inlets / Manholes (&gt; 10' )</t>
  </si>
  <si>
    <t>Storm culvert (15" or equiv.)</t>
  </si>
  <si>
    <t>Storm culvert (18" or equiv.)</t>
  </si>
  <si>
    <t>Storm culvert (24" or equiv.)</t>
  </si>
  <si>
    <t>Storm culvert (30" or equiv.)</t>
  </si>
  <si>
    <t>Storm culvert (36" or equiv.)</t>
  </si>
  <si>
    <t>Storm culvert (48" or equiv.)</t>
  </si>
  <si>
    <t>Storage chamber system</t>
  </si>
  <si>
    <t>Lighting system</t>
  </si>
  <si>
    <t>Landscape and irrigation system</t>
  </si>
  <si>
    <t>Box culvert</t>
  </si>
  <si>
    <t>MISCELLANEOUS</t>
  </si>
  <si>
    <t>Utility relocation / adjustment</t>
  </si>
  <si>
    <t>SITEWORK AND EARTHWORK</t>
  </si>
  <si>
    <t>ROADWORK</t>
  </si>
  <si>
    <t>DRAINAGE</t>
  </si>
  <si>
    <t>UTILITIES</t>
  </si>
  <si>
    <t>TRAFFIC CONTROL</t>
  </si>
  <si>
    <t>SURVEY</t>
  </si>
  <si>
    <t>Fences / railings</t>
  </si>
  <si>
    <t>Sod and / or seed and mulch</t>
  </si>
  <si>
    <t>Sewer manhole (&lt; 8' - 12')</t>
  </si>
  <si>
    <t>Sewer manhole (&lt; 12' - 16')</t>
  </si>
  <si>
    <t>Directional drill (8" - 10")</t>
  </si>
  <si>
    <t>Directional drill (&gt; 12")</t>
  </si>
  <si>
    <t>Sewer manhole (&lt; 16')</t>
  </si>
  <si>
    <t>Sewer force main (4")</t>
  </si>
  <si>
    <t>Lift station</t>
  </si>
  <si>
    <t>Sewer lateral (single)</t>
  </si>
  <si>
    <t>Sewer lateral (double)</t>
  </si>
  <si>
    <t>Water service (single)</t>
  </si>
  <si>
    <t>Water service (double)</t>
  </si>
  <si>
    <t>Sewer gravity (&lt; 8' - 12')</t>
  </si>
  <si>
    <t>Sewer gravity (&lt; 12' - 16')</t>
  </si>
  <si>
    <t>Sewer gravity (&lt; 16')</t>
  </si>
  <si>
    <t>Water main (4")</t>
  </si>
  <si>
    <t>Water main (6")</t>
  </si>
  <si>
    <t>Water main (8")</t>
  </si>
  <si>
    <t>Mitered end sections (&gt; 30" or equiv.)</t>
  </si>
  <si>
    <t>Exfiltration trench (15")</t>
  </si>
  <si>
    <t>Exfiltration trench (18" - 24")</t>
  </si>
  <si>
    <t>Pervious asphalt or concrete (6")</t>
  </si>
  <si>
    <t>Clearing and grubbing (&gt; 5 acres)</t>
  </si>
  <si>
    <r>
      <t>Clearing and grubbing (</t>
    </r>
    <r>
      <rPr>
        <sz val="11"/>
        <rFont val="Calibri"/>
        <family val="2"/>
      </rPr>
      <t>≤</t>
    </r>
    <r>
      <rPr>
        <sz val="11"/>
        <rFont val="NewCenturySchlbk"/>
      </rPr>
      <t xml:space="preserve"> 5 acres)</t>
    </r>
  </si>
  <si>
    <r>
      <t>Directional drill (</t>
    </r>
    <r>
      <rPr>
        <sz val="11"/>
        <rFont val="Calibri"/>
        <family val="2"/>
      </rPr>
      <t>≤</t>
    </r>
    <r>
      <rPr>
        <sz val="11"/>
        <rFont val="NewCenturySchlbk"/>
        <family val="1"/>
      </rPr>
      <t xml:space="preserve"> 6")</t>
    </r>
  </si>
  <si>
    <r>
      <t>Sewer gravity (</t>
    </r>
    <r>
      <rPr>
        <sz val="11"/>
        <rFont val="Calibri"/>
        <family val="2"/>
      </rPr>
      <t>≤</t>
    </r>
    <r>
      <rPr>
        <sz val="11"/>
        <rFont val="NewCenturySchlbk"/>
        <family val="1"/>
      </rPr>
      <t xml:space="preserve"> 8')</t>
    </r>
  </si>
  <si>
    <r>
      <t>Sewer manhole (</t>
    </r>
    <r>
      <rPr>
        <sz val="11"/>
        <rFont val="Calibri"/>
        <family val="2"/>
      </rPr>
      <t>≤</t>
    </r>
    <r>
      <rPr>
        <sz val="11"/>
        <rFont val="NewCenturySchlbk"/>
        <family val="1"/>
      </rPr>
      <t xml:space="preserve"> 8')</t>
    </r>
  </si>
  <si>
    <r>
      <t>Inlets / Manholes (</t>
    </r>
    <r>
      <rPr>
        <sz val="11"/>
        <rFont val="Calibri"/>
        <family val="2"/>
      </rPr>
      <t xml:space="preserve">≤ </t>
    </r>
    <r>
      <rPr>
        <sz val="11"/>
        <rFont val="NewCenturySchlbk"/>
        <family val="1"/>
      </rPr>
      <t>10')</t>
    </r>
  </si>
  <si>
    <r>
      <t>Mitered end sections (</t>
    </r>
    <r>
      <rPr>
        <sz val="11"/>
        <rFont val="Calibri"/>
        <family val="2"/>
      </rPr>
      <t xml:space="preserve">≤ </t>
    </r>
    <r>
      <rPr>
        <sz val="11"/>
        <rFont val="NewCenturySchlbk"/>
        <family val="1"/>
      </rPr>
      <t>24" or equiv.)</t>
    </r>
  </si>
  <si>
    <t>ton</t>
  </si>
  <si>
    <t>lb</t>
  </si>
  <si>
    <t>Paving base (optional base group 6)</t>
  </si>
  <si>
    <t>Paving base (optional base group 9)</t>
  </si>
  <si>
    <t xml:space="preserve">Stabilized subgrade (type B, LBR-40) </t>
  </si>
  <si>
    <r>
      <t>Asphalt overlay (</t>
    </r>
    <r>
      <rPr>
        <sz val="11"/>
        <rFont val="Calibri"/>
        <family val="2"/>
      </rPr>
      <t xml:space="preserve">≤ </t>
    </r>
    <r>
      <rPr>
        <sz val="11"/>
        <rFont val="NewCenturySchlbk"/>
        <family val="1"/>
      </rPr>
      <t>50 tons)</t>
    </r>
  </si>
  <si>
    <t>Asphalt overlay (51 - 150 tons)</t>
  </si>
  <si>
    <t>Asphalt overlay (&gt; 151 tons)</t>
  </si>
  <si>
    <t>Superpave asphaltic concrete (1")</t>
  </si>
  <si>
    <r>
      <t>Superpave asphaltic concrete (1</t>
    </r>
    <r>
      <rPr>
        <sz val="11"/>
        <rFont val="Calibri"/>
        <family val="2"/>
      </rPr>
      <t>½</t>
    </r>
    <r>
      <rPr>
        <sz val="11"/>
        <rFont val="NewCenturySchlbk"/>
        <family val="1"/>
      </rPr>
      <t>")</t>
    </r>
  </si>
  <si>
    <t>Superpave asphaltic concrete (2")</t>
  </si>
  <si>
    <t>lb/sy</t>
  </si>
  <si>
    <t>Water main (10" - 12")</t>
  </si>
  <si>
    <t>(Example: A100-001 or ENG2024010001)</t>
  </si>
  <si>
    <t>Opinion of Probable Cost :</t>
  </si>
  <si>
    <t>Required Security:</t>
  </si>
  <si>
    <t>County Project / Permit No: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</si>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</sst>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General_)"/>
    <numFmt numFmtId="165" formatCode="0.00_)"/>
    <numFmt numFmtId="166" formatCode="&quot;$&quot;#,##0.00"/>
    <numFmt numFmtId="167" formatCode="#,##0.0_);\(#,##0.0\)"/>
    <numFmt numFmtId="168" formatCode="&quot;$&quot;#,##0"/>
    <numFmt numFmtId="169" formatCode="&quot;$&quot;#,##0.0"/>
  </numFmts>
  <fonts count="28">
    <font>
      <sz val="11"/>
      <color theme="1"/>
      <name val="Calibri"/>
      <family val="2"/>
      <scheme val="minor"/>
    </font>
    <font>
      <sz val="10"/>
      <name val="Courier"/>
      <family val="3"/>
    </font>
    <font>
      <sz val="11"/>
      <name val="NewCenturySchlbk"/>
      <family val="1"/>
    </font>
    <font>
      <b/>
      <sz val="11"/>
      <name val="NewCenturySchlbk"/>
      <family val="1"/>
    </font>
    <font>
      <b/>
      <sz val="11"/>
      <color indexed="12"/>
      <name val="NewCenturySchlbk"/>
      <family val="1"/>
    </font>
    <font>
      <sz val="11"/>
      <color indexed="12"/>
      <name val="NewCenturySchlbk"/>
      <family val="1"/>
    </font>
    <font>
      <b/>
      <u/>
      <sz val="11"/>
      <name val="NewCenturySchlbk"/>
      <family val="1"/>
    </font>
    <font>
      <b/>
      <sz val="11"/>
      <name val="NewCenturySchlbk"/>
    </font>
    <font>
      <sz val="11"/>
      <name val="NewCenturySchlbk"/>
    </font>
    <font>
      <sz val="10"/>
      <name val="Courier"/>
      <family val="3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70C0"/>
      <name val="NewCenturySchlbk"/>
    </font>
    <font>
      <i/>
      <sz val="11"/>
      <name val="NewCenturySchlbk"/>
    </font>
    <font>
      <sz val="11"/>
      <color theme="1"/>
      <name val="Calibri"/>
      <family val="2"/>
      <scheme val="minor"/>
    </font>
    <font>
      <sz val="11"/>
      <name val="Courier"/>
      <family val="3"/>
    </font>
    <font>
      <sz val="11"/>
      <name val="NewCenturySchlbkCourier"/>
    </font>
    <font>
      <b/>
      <sz val="11"/>
      <name val="Times New Roman"/>
      <family val="1"/>
    </font>
    <font>
      <b/>
      <sz val="12"/>
      <name val="NewCenturySchlbk"/>
      <family val="1"/>
    </font>
    <font>
      <b/>
      <u/>
      <sz val="11"/>
      <name val="NewCenturySchlbk"/>
    </font>
    <font>
      <i/>
      <sz val="9"/>
      <name val="NewCenturySchlbk"/>
    </font>
    <font>
      <sz val="11"/>
      <name val="Calibri"/>
      <family val="2"/>
    </font>
    <font>
      <sz val="11"/>
      <color indexed="12"/>
      <name val="NewCenturySchlbk"/>
    </font>
    <font>
      <b/>
      <sz val="12"/>
      <name val="NewCenturySchlbk"/>
    </font>
    <font>
      <sz val="10"/>
      <color rgb="FFFF0000"/>
      <name val="NewCenturySchlbk"/>
      <family val="1"/>
    </font>
    <font>
      <b/>
      <sz val="9"/>
      <name val="NewCenturySchlbk"/>
    </font>
    <font>
      <sz val="9"/>
      <name val="NewCenturySchlbk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164" fontId="9" fillId="0" borderId="0"/>
    <xf numFmtId="44" fontId="14" fillId="0" borderId="0" applyFont="0" applyFill="0" applyBorder="0" applyAlignment="0" applyProtection="0"/>
  </cellStyleXfs>
  <cellXfs count="156">
    <xf numFmtId="0" fontId="0" fillId="0" borderId="0" xfId="0"/>
    <xf numFmtId="164" fontId="2" fillId="0" borderId="0" xfId="1" applyFont="1" applyProtection="1"/>
    <xf numFmtId="164" fontId="2" fillId="0" borderId="0" xfId="1" applyFont="1" applyFill="1" applyProtection="1"/>
    <xf numFmtId="164" fontId="3" fillId="0" borderId="0" xfId="1" applyNumberFormat="1" applyFont="1" applyAlignment="1" applyProtection="1">
      <alignment horizontal="left" vertical="center"/>
    </xf>
    <xf numFmtId="164" fontId="2" fillId="0" borderId="0" xfId="1" applyFont="1" applyAlignment="1" applyProtection="1">
      <alignment horizontal="center" vertical="center"/>
    </xf>
    <xf numFmtId="164" fontId="6" fillId="0" borderId="0" xfId="1" applyNumberFormat="1" applyFont="1" applyAlignment="1" applyProtection="1">
      <alignment horizontal="left" vertical="center"/>
    </xf>
    <xf numFmtId="166" fontId="3" fillId="0" borderId="0" xfId="1" applyNumberFormat="1" applyFont="1" applyBorder="1" applyAlignment="1" applyProtection="1">
      <alignment horizontal="right" vertical="center"/>
    </xf>
    <xf numFmtId="164" fontId="2" fillId="0" borderId="0" xfId="1" applyFont="1" applyBorder="1" applyAlignment="1" applyProtection="1">
      <alignment horizontal="left" vertical="center"/>
    </xf>
    <xf numFmtId="0" fontId="14" fillId="0" borderId="0" xfId="0" applyFont="1" applyAlignment="1">
      <alignment vertical="center"/>
    </xf>
    <xf numFmtId="164" fontId="17" fillId="0" borderId="0" xfId="1" applyNumberFormat="1" applyFont="1" applyAlignment="1" applyProtection="1">
      <alignment horizontal="center" vertical="center" wrapText="1"/>
    </xf>
    <xf numFmtId="164" fontId="6" fillId="0" borderId="0" xfId="1" applyNumberFormat="1" applyFont="1" applyBorder="1" applyAlignment="1" applyProtection="1">
      <alignment horizontal="center" vertical="center"/>
    </xf>
    <xf numFmtId="164" fontId="8" fillId="0" borderId="0" xfId="1" applyNumberFormat="1" applyFont="1" applyAlignment="1" applyProtection="1">
      <alignment horizontal="left" vertical="center"/>
    </xf>
    <xf numFmtId="164" fontId="20" fillId="0" borderId="0" xfId="1" applyFont="1" applyBorder="1" applyAlignment="1" applyProtection="1">
      <alignment horizontal="left" vertical="center"/>
    </xf>
    <xf numFmtId="164" fontId="2" fillId="0" borderId="0" xfId="1" applyFont="1" applyAlignment="1" applyProtection="1">
      <alignment horizontal="left" vertical="center"/>
    </xf>
    <xf numFmtId="164" fontId="2" fillId="0" borderId="0" xfId="1" applyFont="1" applyAlignment="1" applyProtection="1">
      <alignment vertical="center"/>
    </xf>
    <xf numFmtId="166" fontId="2" fillId="0" borderId="0" xfId="1" applyNumberFormat="1" applyFont="1" applyAlignment="1" applyProtection="1">
      <alignment horizontal="center" vertical="center"/>
    </xf>
    <xf numFmtId="164" fontId="3" fillId="0" borderId="0" xfId="1" applyFont="1" applyAlignment="1" applyProtection="1">
      <alignment vertical="center"/>
    </xf>
    <xf numFmtId="166" fontId="7" fillId="0" borderId="0" xfId="1" applyNumberFormat="1" applyFont="1" applyBorder="1" applyAlignment="1" applyProtection="1">
      <alignment horizontal="center" vertical="center" wrapText="1"/>
    </xf>
    <xf numFmtId="166" fontId="6" fillId="0" borderId="0" xfId="1" applyNumberFormat="1" applyFont="1" applyAlignment="1" applyProtection="1">
      <alignment horizontal="center" vertical="center"/>
    </xf>
    <xf numFmtId="164" fontId="6" fillId="0" borderId="0" xfId="1" applyNumberFormat="1" applyFont="1" applyAlignment="1" applyProtection="1">
      <alignment horizontal="right" vertical="center"/>
    </xf>
    <xf numFmtId="165" fontId="2" fillId="0" borderId="0" xfId="1" applyNumberFormat="1" applyFont="1" applyAlignment="1" applyProtection="1">
      <alignment horizontal="center" vertical="center"/>
    </xf>
    <xf numFmtId="7" fontId="2" fillId="0" borderId="0" xfId="1" applyNumberFormat="1" applyFont="1" applyAlignment="1" applyProtection="1">
      <alignment vertical="center"/>
    </xf>
    <xf numFmtId="166" fontId="2" fillId="0" borderId="0" xfId="1" applyNumberFormat="1" applyFont="1" applyBorder="1" applyAlignment="1" applyProtection="1">
      <alignment horizontal="center" vertical="center"/>
    </xf>
    <xf numFmtId="164" fontId="2" fillId="0" borderId="0" xfId="1" applyFont="1" applyBorder="1" applyAlignment="1" applyProtection="1">
      <alignment vertical="center"/>
    </xf>
    <xf numFmtId="7" fontId="2" fillId="0" borderId="0" xfId="1" applyNumberFormat="1" applyFont="1" applyBorder="1" applyAlignment="1" applyProtection="1">
      <alignment horizontal="center" vertical="center"/>
    </xf>
    <xf numFmtId="164" fontId="2" fillId="0" borderId="0" xfId="1" applyNumberFormat="1" applyFont="1" applyBorder="1" applyAlignment="1" applyProtection="1">
      <alignment horizontal="center" vertical="center"/>
    </xf>
    <xf numFmtId="168" fontId="7" fillId="0" borderId="0" xfId="3" applyNumberFormat="1" applyFont="1" applyBorder="1" applyAlignment="1" applyProtection="1">
      <alignment vertical="center"/>
    </xf>
    <xf numFmtId="39" fontId="2" fillId="0" borderId="0" xfId="1" applyNumberFormat="1" applyFont="1" applyAlignment="1" applyProtection="1">
      <alignment vertical="center"/>
    </xf>
    <xf numFmtId="37" fontId="5" fillId="0" borderId="1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12" fontId="14" fillId="0" borderId="0" xfId="0" applyNumberFormat="1" applyFont="1" applyAlignment="1">
      <alignment vertical="center"/>
    </xf>
    <xf numFmtId="37" fontId="7" fillId="0" borderId="0" xfId="1" applyNumberFormat="1" applyFont="1" applyBorder="1" applyAlignment="1" applyProtection="1">
      <alignment horizontal="right" vertical="center"/>
    </xf>
    <xf numFmtId="0" fontId="5" fillId="0" borderId="0" xfId="1" applyNumberFormat="1" applyFont="1" applyBorder="1" applyAlignment="1" applyProtection="1">
      <alignment horizontal="center" vertical="center"/>
      <protection locked="0"/>
    </xf>
    <xf numFmtId="37" fontId="7" fillId="0" borderId="0" xfId="1" applyNumberFormat="1" applyFont="1" applyBorder="1" applyAlignment="1" applyProtection="1">
      <alignment horizontal="center" vertical="center"/>
    </xf>
    <xf numFmtId="7" fontId="2" fillId="0" borderId="0" xfId="1" applyNumberFormat="1" applyFont="1" applyAlignment="1" applyProtection="1">
      <alignment horizontal="center" vertical="center"/>
    </xf>
    <xf numFmtId="37" fontId="2" fillId="0" borderId="0" xfId="1" applyNumberFormat="1" applyFont="1" applyAlignment="1" applyProtection="1">
      <alignment horizontal="center" vertical="center"/>
    </xf>
    <xf numFmtId="37" fontId="2" fillId="0" borderId="0" xfId="1" applyNumberFormat="1" applyFont="1" applyBorder="1" applyAlignment="1" applyProtection="1">
      <alignment horizontal="center" vertical="center"/>
    </xf>
    <xf numFmtId="0" fontId="5" fillId="0" borderId="1" xfId="1" applyNumberFormat="1" applyFont="1" applyBorder="1" applyAlignment="1" applyProtection="1">
      <alignment horizontal="center" vertical="center"/>
      <protection locked="0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64" fontId="8" fillId="0" borderId="0" xfId="1" applyFont="1" applyAlignment="1" applyProtection="1">
      <alignment vertical="center"/>
    </xf>
    <xf numFmtId="164" fontId="8" fillId="0" borderId="0" xfId="1" applyFont="1" applyBorder="1" applyAlignment="1" applyProtection="1">
      <alignment horizontal="left" vertical="center"/>
    </xf>
    <xf numFmtId="164" fontId="8" fillId="0" borderId="0" xfId="1" applyNumberFormat="1" applyFont="1" applyBorder="1" applyAlignment="1" applyProtection="1">
      <alignment horizontal="center" vertical="center"/>
    </xf>
    <xf numFmtId="166" fontId="7" fillId="0" borderId="0" xfId="1" applyNumberFormat="1" applyFont="1" applyBorder="1" applyAlignment="1" applyProtection="1">
      <alignment horizontal="right" vertical="center"/>
    </xf>
    <xf numFmtId="166" fontId="2" fillId="0" borderId="0" xfId="1" applyNumberFormat="1" applyFont="1" applyAlignment="1" applyProtection="1">
      <alignment horizontal="right" vertical="center"/>
    </xf>
    <xf numFmtId="164" fontId="2" fillId="0" borderId="0" xfId="1" applyFont="1" applyAlignment="1" applyProtection="1">
      <alignment horizontal="left" vertical="center" wrapText="1"/>
    </xf>
    <xf numFmtId="164" fontId="2" fillId="0" borderId="0" xfId="2" applyNumberFormat="1" applyFont="1" applyAlignment="1" applyProtection="1">
      <alignment horizontal="left" vertical="center"/>
    </xf>
    <xf numFmtId="164" fontId="2" fillId="0" borderId="0" xfId="2" applyNumberFormat="1" applyFont="1" applyAlignment="1" applyProtection="1">
      <alignment horizontal="center" vertical="center"/>
    </xf>
    <xf numFmtId="164" fontId="2" fillId="0" borderId="0" xfId="2" applyFont="1" applyAlignment="1" applyProtection="1">
      <alignment horizontal="center" vertical="center"/>
    </xf>
    <xf numFmtId="166" fontId="2" fillId="0" borderId="0" xfId="2" applyNumberFormat="1" applyFont="1" applyAlignment="1" applyProtection="1">
      <alignment vertical="center"/>
    </xf>
    <xf numFmtId="164" fontId="2" fillId="0" borderId="0" xfId="2" applyFont="1" applyAlignment="1" applyProtection="1">
      <alignment vertical="center"/>
    </xf>
    <xf numFmtId="164" fontId="2" fillId="0" borderId="3" xfId="2" applyNumberFormat="1" applyFont="1" applyBorder="1" applyAlignment="1" applyProtection="1">
      <alignment horizontal="left" vertical="center"/>
    </xf>
    <xf numFmtId="164" fontId="2" fillId="0" borderId="0" xfId="2" applyNumberFormat="1" applyFont="1" applyBorder="1" applyAlignment="1" applyProtection="1">
      <alignment horizontal="left" vertical="center"/>
    </xf>
    <xf numFmtId="166" fontId="2" fillId="0" borderId="0" xfId="2" applyNumberFormat="1" applyFont="1" applyAlignment="1" applyProtection="1">
      <alignment horizontal="center" vertical="center"/>
    </xf>
    <xf numFmtId="164" fontId="2" fillId="0" borderId="0" xfId="2" applyNumberFormat="1" applyFont="1" applyBorder="1" applyAlignment="1" applyProtection="1">
      <alignment horizontal="fill" vertical="center"/>
    </xf>
    <xf numFmtId="164" fontId="2" fillId="0" borderId="1" xfId="2" applyNumberFormat="1" applyFont="1" applyBorder="1" applyAlignment="1" applyProtection="1">
      <alignment horizontal="center" vertical="center"/>
    </xf>
    <xf numFmtId="164" fontId="2" fillId="0" borderId="0" xfId="2" applyFont="1" applyAlignment="1" applyProtection="1">
      <alignment horizontal="centerContinuous" vertical="center"/>
    </xf>
    <xf numFmtId="164" fontId="2" fillId="0" borderId="1" xfId="2" applyFont="1" applyBorder="1" applyAlignment="1" applyProtection="1">
      <alignment vertical="center"/>
    </xf>
    <xf numFmtId="164" fontId="2" fillId="0" borderId="0" xfId="1" applyNumberFormat="1" applyFont="1" applyFill="1" applyAlignment="1" applyProtection="1">
      <alignment horizontal="center" vertical="center"/>
    </xf>
    <xf numFmtId="0" fontId="14" fillId="0" borderId="0" xfId="0" applyFont="1" applyFill="1" applyAlignment="1">
      <alignment vertical="center"/>
    </xf>
    <xf numFmtId="168" fontId="14" fillId="0" borderId="0" xfId="3" applyNumberFormat="1" applyFont="1" applyFill="1" applyAlignment="1">
      <alignment vertical="center"/>
    </xf>
    <xf numFmtId="166" fontId="14" fillId="0" borderId="0" xfId="0" applyNumberFormat="1" applyFont="1" applyAlignment="1">
      <alignment vertical="center"/>
    </xf>
    <xf numFmtId="2" fontId="14" fillId="0" borderId="0" xfId="3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164" fontId="8" fillId="0" borderId="0" xfId="1" applyFont="1" applyFill="1" applyAlignment="1" applyProtection="1">
      <alignment vertical="center"/>
    </xf>
    <xf numFmtId="164" fontId="8" fillId="0" borderId="0" xfId="1" applyNumberFormat="1" applyFont="1" applyFill="1" applyAlignment="1" applyProtection="1">
      <alignment horizontal="center" vertical="center"/>
    </xf>
    <xf numFmtId="167" fontId="22" fillId="0" borderId="2" xfId="1" applyNumberFormat="1" applyFont="1" applyFill="1" applyBorder="1" applyAlignment="1" applyProtection="1">
      <alignment horizontal="center" vertical="center"/>
      <protection locked="0"/>
    </xf>
    <xf numFmtId="168" fontId="8" fillId="0" borderId="0" xfId="1" applyNumberFormat="1" applyFont="1" applyFill="1" applyBorder="1" applyAlignment="1" applyProtection="1">
      <alignment horizontal="right" vertical="center" indent="1"/>
    </xf>
    <xf numFmtId="166" fontId="8" fillId="0" borderId="0" xfId="1" applyNumberFormat="1" applyFont="1" applyFill="1" applyBorder="1" applyAlignment="1" applyProtection="1">
      <alignment horizontal="right" vertical="center" indent="1"/>
    </xf>
    <xf numFmtId="164" fontId="2" fillId="0" borderId="0" xfId="1" applyFont="1" applyFill="1" applyAlignment="1" applyProtection="1">
      <alignment horizontal="center" vertical="center"/>
    </xf>
    <xf numFmtId="164" fontId="8" fillId="0" borderId="0" xfId="1" applyFont="1" applyFill="1" applyBorder="1" applyAlignment="1" applyProtection="1">
      <alignment vertical="center"/>
    </xf>
    <xf numFmtId="7" fontId="8" fillId="0" borderId="0" xfId="1" applyNumberFormat="1" applyFont="1" applyFill="1" applyBorder="1" applyAlignment="1" applyProtection="1">
      <alignment horizontal="center" vertical="center"/>
    </xf>
    <xf numFmtId="38" fontId="22" fillId="0" borderId="2" xfId="1" applyNumberFormat="1" applyFont="1" applyFill="1" applyBorder="1" applyAlignment="1" applyProtection="1">
      <alignment horizontal="center" vertical="center"/>
      <protection locked="0"/>
    </xf>
    <xf numFmtId="164" fontId="8" fillId="0" borderId="0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Alignment="1" applyProtection="1">
      <alignment horizontal="left" vertical="center"/>
    </xf>
    <xf numFmtId="164" fontId="2" fillId="0" borderId="0" xfId="1" applyFont="1" applyFill="1" applyAlignment="1" applyProtection="1">
      <alignment vertical="center"/>
    </xf>
    <xf numFmtId="164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Alignment="1" applyProtection="1">
      <alignment vertical="center"/>
    </xf>
    <xf numFmtId="37" fontId="5" fillId="0" borderId="1" xfId="1" applyNumberFormat="1" applyFont="1" applyFill="1" applyBorder="1" applyAlignment="1" applyProtection="1">
      <alignment horizontal="center" vertical="center"/>
      <protection locked="0"/>
    </xf>
    <xf numFmtId="37" fontId="5" fillId="0" borderId="2" xfId="1" applyNumberFormat="1" applyFont="1" applyFill="1" applyBorder="1" applyAlignment="1" applyProtection="1">
      <alignment horizontal="center" vertical="center"/>
      <protection locked="0"/>
    </xf>
    <xf numFmtId="166" fontId="2" fillId="0" borderId="0" xfId="1" applyNumberFormat="1" applyFont="1" applyFill="1" applyBorder="1" applyAlignment="1" applyProtection="1">
      <alignment horizontal="right" vertical="center" indent="1"/>
    </xf>
    <xf numFmtId="12" fontId="2" fillId="0" borderId="0" xfId="1" applyNumberFormat="1" applyFont="1" applyFill="1" applyAlignment="1" applyProtection="1">
      <alignment vertical="center"/>
    </xf>
    <xf numFmtId="38" fontId="5" fillId="0" borderId="2" xfId="1" applyNumberFormat="1" applyFont="1" applyFill="1" applyBorder="1" applyAlignment="1" applyProtection="1">
      <alignment horizontal="center" vertical="center"/>
      <protection locked="0"/>
    </xf>
    <xf numFmtId="167" fontId="5" fillId="0" borderId="2" xfId="1" applyNumberFormat="1" applyFont="1" applyFill="1" applyBorder="1" applyAlignment="1" applyProtection="1">
      <alignment horizontal="center" vertical="center"/>
      <protection locked="0"/>
    </xf>
    <xf numFmtId="38" fontId="5" fillId="0" borderId="1" xfId="1" applyNumberFormat="1" applyFont="1" applyFill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0" xfId="1" applyFont="1" applyFill="1" applyAlignment="1" applyProtection="1">
      <alignment horizontal="left" vertical="center"/>
    </xf>
    <xf numFmtId="164" fontId="2" fillId="0" borderId="0" xfId="1" applyFont="1" applyFill="1" applyBorder="1" applyAlignment="1" applyProtection="1">
      <alignment horizontal="center" vertical="center"/>
    </xf>
    <xf numFmtId="7" fontId="2" fillId="0" borderId="0" xfId="1" applyNumberFormat="1" applyFont="1" applyFill="1" applyBorder="1" applyAlignment="1" applyProtection="1">
      <alignment horizontal="center" vertical="center"/>
    </xf>
    <xf numFmtId="37" fontId="7" fillId="0" borderId="0" xfId="1" applyNumberFormat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7" fontId="2" fillId="0" borderId="0" xfId="1" applyNumberFormat="1" applyFont="1" applyFill="1" applyAlignment="1" applyProtection="1">
      <alignment horizontal="center" vertical="center"/>
    </xf>
    <xf numFmtId="168" fontId="2" fillId="0" borderId="0" xfId="1" applyNumberFormat="1" applyFont="1" applyFill="1" applyBorder="1" applyAlignment="1" applyProtection="1">
      <alignment horizontal="right" vertical="center" indent="1"/>
    </xf>
    <xf numFmtId="164" fontId="3" fillId="0" borderId="0" xfId="1" applyNumberFormat="1" applyFont="1" applyBorder="1" applyAlignment="1" applyProtection="1">
      <alignment horizontal="right" vertical="center" indent="1"/>
    </xf>
    <xf numFmtId="164" fontId="7" fillId="0" borderId="0" xfId="1" applyNumberFormat="1" applyFont="1" applyAlignment="1" applyProtection="1">
      <alignment horizontal="left" vertical="center"/>
    </xf>
    <xf numFmtId="164" fontId="7" fillId="0" borderId="0" xfId="1" applyNumberFormat="1" applyFont="1" applyFill="1" applyAlignment="1" applyProtection="1">
      <alignment horizontal="left" vertical="center"/>
    </xf>
    <xf numFmtId="164" fontId="7" fillId="0" borderId="0" xfId="1" applyFont="1" applyFill="1" applyAlignment="1" applyProtection="1">
      <alignment horizontal="left" vertical="center"/>
    </xf>
    <xf numFmtId="164" fontId="7" fillId="0" borderId="0" xfId="1" applyFont="1" applyAlignment="1" applyProtection="1">
      <alignment horizontal="left" vertical="center"/>
    </xf>
    <xf numFmtId="168" fontId="8" fillId="0" borderId="0" xfId="3" applyNumberFormat="1" applyFont="1" applyBorder="1" applyAlignment="1" applyProtection="1">
      <alignment horizontal="center" vertical="center"/>
    </xf>
    <xf numFmtId="168" fontId="23" fillId="0" borderId="0" xfId="3" applyNumberFormat="1" applyFont="1" applyBorder="1" applyAlignment="1" applyProtection="1">
      <alignment horizontal="center" vertical="center"/>
    </xf>
    <xf numFmtId="0" fontId="25" fillId="0" borderId="5" xfId="3" applyNumberFormat="1" applyFont="1" applyBorder="1" applyAlignment="1" applyProtection="1">
      <alignment horizontal="center" vertical="center"/>
    </xf>
    <xf numFmtId="167" fontId="22" fillId="0" borderId="1" xfId="1" applyNumberFormat="1" applyFont="1" applyFill="1" applyBorder="1" applyAlignment="1" applyProtection="1">
      <alignment horizontal="center" vertical="center"/>
      <protection locked="0"/>
    </xf>
    <xf numFmtId="37" fontId="22" fillId="0" borderId="1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</xf>
    <xf numFmtId="164" fontId="15" fillId="0" borderId="0" xfId="1" applyFont="1" applyAlignment="1" applyProtection="1">
      <alignment vertical="center"/>
    </xf>
    <xf numFmtId="164" fontId="16" fillId="0" borderId="0" xfId="1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166" fontId="12" fillId="0" borderId="0" xfId="1" applyNumberFormat="1" applyFont="1" applyBorder="1" applyAlignment="1" applyProtection="1">
      <alignment horizontal="center" vertical="center"/>
    </xf>
    <xf numFmtId="164" fontId="4" fillId="0" borderId="0" xfId="1" applyFont="1" applyBorder="1" applyAlignment="1" applyProtection="1">
      <alignment horizontal="right" vertical="center"/>
    </xf>
    <xf numFmtId="38" fontId="8" fillId="0" borderId="0" xfId="1" applyNumberFormat="1" applyFont="1" applyFill="1" applyBorder="1" applyAlignment="1" applyProtection="1">
      <alignment horizontal="center" vertical="center"/>
    </xf>
    <xf numFmtId="38" fontId="22" fillId="0" borderId="0" xfId="1" applyNumberFormat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37" fontId="22" fillId="0" borderId="0" xfId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center" vertical="center"/>
    </xf>
    <xf numFmtId="37" fontId="8" fillId="0" borderId="3" xfId="1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37" fontId="2" fillId="0" borderId="0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>
      <alignment horizontal="center" vertical="center"/>
    </xf>
    <xf numFmtId="37" fontId="5" fillId="0" borderId="0" xfId="1" applyNumberFormat="1" applyFont="1" applyFill="1" applyBorder="1" applyAlignment="1" applyProtection="1">
      <alignment horizontal="center" vertical="center"/>
    </xf>
    <xf numFmtId="38" fontId="5" fillId="0" borderId="0" xfId="1" applyNumberFormat="1" applyFont="1" applyFill="1" applyBorder="1" applyAlignment="1" applyProtection="1">
      <alignment horizontal="center" vertical="center"/>
    </xf>
    <xf numFmtId="164" fontId="2" fillId="0" borderId="0" xfId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37" fontId="2" fillId="0" borderId="3" xfId="1" applyNumberFormat="1" applyFont="1" applyFill="1" applyBorder="1" applyAlignment="1" applyProtection="1">
      <alignment horizontal="center" vertical="center"/>
    </xf>
    <xf numFmtId="37" fontId="5" fillId="0" borderId="0" xfId="1" applyNumberFormat="1" applyFont="1" applyBorder="1" applyAlignment="1" applyProtection="1">
      <alignment horizontal="center" vertical="center"/>
    </xf>
    <xf numFmtId="168" fontId="8" fillId="0" borderId="0" xfId="1" applyNumberFormat="1" applyFont="1" applyBorder="1" applyAlignment="1" applyProtection="1">
      <alignment horizontal="right" vertical="center" indent="1"/>
    </xf>
    <xf numFmtId="164" fontId="2" fillId="0" borderId="0" xfId="1" applyFont="1" applyBorder="1" applyAlignment="1" applyProtection="1">
      <alignment horizontal="center" vertical="center"/>
    </xf>
    <xf numFmtId="0" fontId="2" fillId="0" borderId="0" xfId="1" applyNumberFormat="1" applyFont="1" applyBorder="1" applyAlignment="1" applyProtection="1">
      <alignment horizontal="center" vertical="center"/>
    </xf>
    <xf numFmtId="0" fontId="5" fillId="0" borderId="0" xfId="1" applyNumberFormat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vertical="center"/>
    </xf>
    <xf numFmtId="164" fontId="2" fillId="0" borderId="2" xfId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23" fillId="0" borderId="0" xfId="0" applyFont="1" applyAlignment="1" applyProtection="1">
      <alignment horizontal="right" vertical="center"/>
    </xf>
    <xf numFmtId="164" fontId="2" fillId="0" borderId="1" xfId="2" applyNumberFormat="1" applyFont="1" applyBorder="1" applyAlignment="1" applyProtection="1">
      <alignment horizontal="left" vertical="center"/>
    </xf>
    <xf numFmtId="49" fontId="2" fillId="0" borderId="1" xfId="2" applyNumberFormat="1" applyFont="1" applyBorder="1" applyAlignment="1" applyProtection="1">
      <alignment horizontal="center" vertical="center"/>
    </xf>
    <xf numFmtId="164" fontId="15" fillId="0" borderId="0" xfId="2" applyFont="1" applyAlignment="1" applyProtection="1">
      <alignment vertical="center"/>
    </xf>
    <xf numFmtId="0" fontId="5" fillId="0" borderId="1" xfId="1" applyNumberFormat="1" applyFont="1" applyBorder="1" applyAlignment="1" applyProtection="1">
      <alignment horizontal="left" vertical="center"/>
      <protection locked="0"/>
    </xf>
    <xf numFmtId="168" fontId="2" fillId="0" borderId="0" xfId="3" applyNumberFormat="1" applyFont="1" applyAlignment="1" applyProtection="1">
      <alignment vertical="center"/>
    </xf>
    <xf numFmtId="168" fontId="2" fillId="0" borderId="1" xfId="3" applyNumberFormat="1" applyFont="1" applyBorder="1" applyAlignment="1" applyProtection="1">
      <alignment vertical="center"/>
    </xf>
    <xf numFmtId="168" fontId="2" fillId="0" borderId="0" xfId="3" applyNumberFormat="1" applyFont="1" applyBorder="1" applyAlignment="1" applyProtection="1">
      <alignment vertical="center"/>
    </xf>
    <xf numFmtId="168" fontId="2" fillId="0" borderId="0" xfId="3" applyNumberFormat="1" applyFont="1" applyFill="1" applyAlignment="1" applyProtection="1">
      <alignment vertical="center"/>
    </xf>
    <xf numFmtId="168" fontId="22" fillId="0" borderId="1" xfId="1" applyNumberFormat="1" applyFont="1" applyFill="1" applyBorder="1" applyAlignment="1" applyProtection="1">
      <alignment horizontal="right" vertical="center" indent="1"/>
      <protection locked="0"/>
    </xf>
    <xf numFmtId="168" fontId="5" fillId="0" borderId="1" xfId="1" applyNumberFormat="1" applyFont="1" applyFill="1" applyBorder="1" applyAlignment="1" applyProtection="1">
      <alignment horizontal="right" vertical="center" indent="1"/>
      <protection locked="0"/>
    </xf>
    <xf numFmtId="166" fontId="5" fillId="0" borderId="1" xfId="1" applyNumberFormat="1" applyFont="1" applyFill="1" applyBorder="1" applyAlignment="1" applyProtection="1">
      <alignment horizontal="right" vertical="center" indent="1"/>
      <protection locked="0"/>
    </xf>
    <xf numFmtId="168" fontId="22" fillId="0" borderId="1" xfId="1" applyNumberFormat="1" applyFont="1" applyBorder="1" applyAlignment="1" applyProtection="1">
      <alignment horizontal="right" vertical="center" indent="1"/>
      <protection locked="0"/>
    </xf>
    <xf numFmtId="168" fontId="5" fillId="0" borderId="1" xfId="1" applyNumberFormat="1" applyFont="1" applyBorder="1" applyAlignment="1" applyProtection="1">
      <alignment horizontal="right" vertical="center" indent="1"/>
      <protection locked="0"/>
    </xf>
    <xf numFmtId="169" fontId="14" fillId="0" borderId="0" xfId="0" applyNumberFormat="1" applyFont="1" applyAlignment="1">
      <alignment vertical="center"/>
    </xf>
    <xf numFmtId="37" fontId="26" fillId="0" borderId="4" xfId="1" applyNumberFormat="1" applyFont="1" applyBorder="1" applyAlignment="1" applyProtection="1">
      <alignment horizontal="right" vertical="center"/>
    </xf>
    <xf numFmtId="37" fontId="26" fillId="0" borderId="2" xfId="1" applyNumberFormat="1" applyFont="1" applyBorder="1" applyAlignment="1" applyProtection="1">
      <alignment horizontal="right" vertical="center"/>
    </xf>
    <xf numFmtId="166" fontId="20" fillId="0" borderId="0" xfId="1" applyNumberFormat="1" applyFont="1" applyBorder="1" applyAlignment="1" applyProtection="1">
      <alignment horizontal="center" vertical="center"/>
    </xf>
    <xf numFmtId="164" fontId="24" fillId="0" borderId="0" xfId="1" applyNumberFormat="1" applyFont="1" applyAlignment="1" applyProtection="1">
      <alignment horizontal="center" vertical="center" wrapText="1"/>
    </xf>
    <xf numFmtId="167" fontId="22" fillId="0" borderId="1" xfId="1" applyNumberFormat="1" applyFont="1" applyFill="1" applyBorder="1" applyAlignment="1" applyProtection="1">
      <alignment horizontal="center" vertical="center"/>
      <protection locked="0"/>
    </xf>
    <xf numFmtId="164" fontId="27" fillId="0" borderId="0" xfId="1" applyNumberFormat="1" applyFont="1" applyAlignment="1" applyProtection="1">
      <alignment horizontal="center" vertical="center" wrapText="1"/>
    </xf>
    <xf numFmtId="164" fontId="18" fillId="0" borderId="0" xfId="1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</cellXfs>
  <cellStyles count="4">
    <cellStyle name="Currency" xfId="3" builtinId="4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453563</xdr:colOff>
      <xdr:row>1</xdr:row>
      <xdr:rowOff>21981</xdr:rowOff>
    </xdr:from>
    <xdr:to>
      <xdr:col>5</xdr:col>
      <xdr:colOff>0</xdr:colOff>
      <xdr:row>1</xdr:row>
      <xdr:rowOff>936381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6B2D7BB-E1E8-4DF3-919C-310EDAA99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909" y="783981"/>
          <a:ext cx="982514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3"/>
  <sheetViews>
    <sheetView tabSelected="1" topLeftCell="A16" zoomScale="130" zoomScaleNormal="130" zoomScaleSheetLayoutView="100" workbookViewId="0">
      <selection activeCell="E26" sqref="E26"/>
    </sheetView>
  </sheetViews>
  <sheetFormatPr defaultRowHeight="15"/>
  <cols>
    <col min="1" max="1" width="1.7109375" style="8" customWidth="1"/>
    <col min="2" max="4" width="13.28515625" style="8" customWidth="1"/>
    <col min="5" max="5" width="8.28515625" style="8" customWidth="1"/>
    <col min="6" max="6" width="1.7109375" style="8" customWidth="1"/>
    <col min="7" max="7" width="5.7109375" style="8" customWidth="1"/>
    <col min="8" max="8" width="1.7109375" style="8" customWidth="1"/>
    <col min="9" max="9" width="10.7109375" style="8" customWidth="1"/>
    <col min="10" max="10" width="1.7109375" style="8" customWidth="1"/>
    <col min="11" max="11" width="13.28515625" style="8" customWidth="1"/>
    <col min="12" max="16384" width="9.140625" style="8"/>
  </cols>
  <sheetData>
    <row r="1" spans="1:11" ht="60" customHeight="1">
      <c r="A1" s="151" t="s">
        <v>46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84.7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16.5" customHeight="1">
      <c r="A3" s="154" t="s">
        <v>35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 ht="16.5" customHeight="1">
      <c r="A4" s="154" t="s">
        <v>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 ht="15" customHeight="1">
      <c r="A5" s="3"/>
      <c r="B5" s="3"/>
      <c r="C5" s="11"/>
      <c r="D5" s="104"/>
      <c r="E5" s="3"/>
      <c r="F5" s="3"/>
      <c r="G5" s="3"/>
      <c r="H5" s="3"/>
      <c r="I5" s="3"/>
      <c r="J5" s="3"/>
      <c r="K5" s="3"/>
    </row>
    <row r="6" spans="1:11" ht="39.75" customHeight="1">
      <c r="A6" s="153" t="s">
        <v>36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</row>
    <row r="7" spans="1:11" ht="15" customHeight="1">
      <c r="A7" s="39"/>
      <c r="B7" s="106"/>
      <c r="C7" s="9"/>
      <c r="D7" s="9"/>
      <c r="E7" s="9"/>
      <c r="F7" s="9"/>
      <c r="G7" s="9"/>
      <c r="H7" s="9"/>
      <c r="I7" s="9"/>
      <c r="J7" s="105"/>
      <c r="K7" s="105"/>
    </row>
    <row r="8" spans="1:11" ht="15" customHeight="1">
      <c r="A8" s="104"/>
      <c r="B8" s="107"/>
      <c r="C8" s="94" t="s">
        <v>119</v>
      </c>
      <c r="D8" s="152"/>
      <c r="E8" s="152"/>
      <c r="F8" s="104"/>
      <c r="G8" s="12" t="s">
        <v>116</v>
      </c>
      <c r="H8" s="104"/>
      <c r="I8" s="108"/>
      <c r="J8" s="6"/>
      <c r="K8" s="109"/>
    </row>
    <row r="9" spans="1:11">
      <c r="A9" s="13"/>
      <c r="B9" s="14"/>
      <c r="C9" s="14"/>
      <c r="D9" s="14"/>
      <c r="E9" s="4"/>
      <c r="F9" s="4"/>
      <c r="G9" s="4"/>
      <c r="H9" s="4"/>
      <c r="I9" s="15"/>
      <c r="J9" s="15"/>
      <c r="K9" s="14"/>
    </row>
    <row r="10" spans="1:11" ht="28.5">
      <c r="A10" s="5"/>
      <c r="B10" s="16"/>
      <c r="C10" s="16"/>
      <c r="D10" s="16"/>
      <c r="E10" s="10" t="s">
        <v>1</v>
      </c>
      <c r="F10" s="10"/>
      <c r="G10" s="10" t="s">
        <v>2</v>
      </c>
      <c r="H10" s="10"/>
      <c r="I10" s="17" t="s">
        <v>44</v>
      </c>
      <c r="J10" s="18"/>
      <c r="K10" s="19" t="s">
        <v>120</v>
      </c>
    </row>
    <row r="11" spans="1:11">
      <c r="A11" s="95" t="s">
        <v>67</v>
      </c>
      <c r="B11" s="14"/>
      <c r="C11" s="14"/>
      <c r="D11" s="14"/>
      <c r="E11" s="20"/>
      <c r="F11" s="20"/>
      <c r="G11" s="4"/>
      <c r="H11" s="4"/>
      <c r="I11" s="15"/>
      <c r="J11" s="15"/>
      <c r="K11" s="21"/>
    </row>
    <row r="12" spans="1:11">
      <c r="A12" s="57"/>
      <c r="B12" s="64" t="s">
        <v>3</v>
      </c>
      <c r="C12" s="64"/>
      <c r="D12" s="64"/>
      <c r="E12" s="110">
        <v>1</v>
      </c>
      <c r="F12" s="111"/>
      <c r="G12" s="65" t="s">
        <v>4</v>
      </c>
      <c r="H12" s="65"/>
      <c r="I12" s="142">
        <v>0</v>
      </c>
      <c r="J12" s="112"/>
      <c r="K12" s="138">
        <f>E12*I12</f>
        <v>0</v>
      </c>
    </row>
    <row r="13" spans="1:11">
      <c r="A13" s="57"/>
      <c r="B13" s="64" t="s">
        <v>9</v>
      </c>
      <c r="C13" s="64"/>
      <c r="D13" s="64"/>
      <c r="E13" s="113">
        <v>1</v>
      </c>
      <c r="F13" s="114"/>
      <c r="G13" s="65" t="s">
        <v>4</v>
      </c>
      <c r="H13" s="65"/>
      <c r="I13" s="142">
        <v>0</v>
      </c>
      <c r="J13" s="112"/>
      <c r="K13" s="138">
        <f>E13*I13</f>
        <v>0</v>
      </c>
    </row>
    <row r="14" spans="1:11">
      <c r="A14" s="57"/>
      <c r="B14" s="64" t="s">
        <v>97</v>
      </c>
      <c r="C14" s="64"/>
      <c r="D14" s="64"/>
      <c r="E14" s="102">
        <v>0</v>
      </c>
      <c r="F14" s="114"/>
      <c r="G14" s="65" t="s">
        <v>5</v>
      </c>
      <c r="H14" s="65"/>
      <c r="I14" s="67">
        <v>15000</v>
      </c>
      <c r="J14" s="112"/>
      <c r="K14" s="138">
        <f t="shared" ref="K14:K22" si="0">E14*I14</f>
        <v>0</v>
      </c>
    </row>
    <row r="15" spans="1:11">
      <c r="A15" s="57"/>
      <c r="B15" s="64" t="s">
        <v>96</v>
      </c>
      <c r="C15" s="64"/>
      <c r="D15" s="64"/>
      <c r="E15" s="66">
        <v>0</v>
      </c>
      <c r="F15" s="114"/>
      <c r="G15" s="65" t="s">
        <v>5</v>
      </c>
      <c r="H15" s="65"/>
      <c r="I15" s="67">
        <v>20000</v>
      </c>
      <c r="J15" s="112"/>
      <c r="K15" s="138">
        <f t="shared" ref="K15" si="1">E15*I15</f>
        <v>0</v>
      </c>
    </row>
    <row r="16" spans="1:11">
      <c r="A16" s="57"/>
      <c r="B16" s="64" t="s">
        <v>11</v>
      </c>
      <c r="C16" s="64"/>
      <c r="D16" s="64"/>
      <c r="E16" s="66">
        <v>0</v>
      </c>
      <c r="F16" s="114"/>
      <c r="G16" s="65" t="s">
        <v>12</v>
      </c>
      <c r="H16" s="65"/>
      <c r="I16" s="68">
        <v>90</v>
      </c>
      <c r="J16" s="112"/>
      <c r="K16" s="138">
        <f>E16*I16</f>
        <v>0</v>
      </c>
    </row>
    <row r="17" spans="1:17">
      <c r="A17" s="69"/>
      <c r="B17" s="70" t="s">
        <v>66</v>
      </c>
      <c r="C17" s="70"/>
      <c r="D17" s="70"/>
      <c r="E17" s="113">
        <v>1</v>
      </c>
      <c r="F17" s="114"/>
      <c r="G17" s="115" t="s">
        <v>4</v>
      </c>
      <c r="H17" s="71"/>
      <c r="I17" s="142">
        <v>0</v>
      </c>
      <c r="J17" s="15"/>
      <c r="K17" s="138">
        <f>E17*I17</f>
        <v>0</v>
      </c>
    </row>
    <row r="18" spans="1:17">
      <c r="A18" s="57"/>
      <c r="B18" s="64" t="s">
        <v>6</v>
      </c>
      <c r="C18" s="64"/>
      <c r="D18" s="64"/>
      <c r="E18" s="103">
        <v>0</v>
      </c>
      <c r="F18" s="114"/>
      <c r="G18" s="65" t="s">
        <v>7</v>
      </c>
      <c r="H18" s="65"/>
      <c r="I18" s="68">
        <v>19.5</v>
      </c>
      <c r="J18" s="112"/>
      <c r="K18" s="138">
        <f t="shared" si="0"/>
        <v>0</v>
      </c>
    </row>
    <row r="19" spans="1:17">
      <c r="A19" s="57"/>
      <c r="B19" s="64" t="s">
        <v>8</v>
      </c>
      <c r="C19" s="64"/>
      <c r="D19" s="64"/>
      <c r="E19" s="72">
        <v>0</v>
      </c>
      <c r="F19" s="111"/>
      <c r="G19" s="65" t="s">
        <v>7</v>
      </c>
      <c r="H19" s="65"/>
      <c r="I19" s="68">
        <v>28</v>
      </c>
      <c r="J19" s="112"/>
      <c r="K19" s="138">
        <f t="shared" si="0"/>
        <v>0</v>
      </c>
    </row>
    <row r="20" spans="1:17">
      <c r="A20" s="57"/>
      <c r="B20" s="64" t="s">
        <v>73</v>
      </c>
      <c r="C20" s="64"/>
      <c r="D20" s="64"/>
      <c r="E20" s="72">
        <v>0</v>
      </c>
      <c r="F20" s="114"/>
      <c r="G20" s="65" t="s">
        <v>14</v>
      </c>
      <c r="H20" s="65"/>
      <c r="I20" s="68">
        <v>113.5</v>
      </c>
      <c r="J20" s="112"/>
      <c r="K20" s="138">
        <f>E20*I20</f>
        <v>0</v>
      </c>
    </row>
    <row r="21" spans="1:17">
      <c r="A21" s="57"/>
      <c r="B21" s="64" t="s">
        <v>74</v>
      </c>
      <c r="C21" s="64"/>
      <c r="D21" s="64"/>
      <c r="E21" s="72">
        <v>0</v>
      </c>
      <c r="F21" s="111"/>
      <c r="G21" s="65" t="s">
        <v>10</v>
      </c>
      <c r="H21" s="65"/>
      <c r="I21" s="68">
        <v>3</v>
      </c>
      <c r="J21" s="112"/>
      <c r="K21" s="138">
        <f>E21*I21</f>
        <v>0</v>
      </c>
    </row>
    <row r="22" spans="1:17">
      <c r="A22" s="57"/>
      <c r="B22" s="64" t="s">
        <v>13</v>
      </c>
      <c r="C22" s="64"/>
      <c r="D22" s="64"/>
      <c r="E22" s="116">
        <v>1</v>
      </c>
      <c r="F22" s="114"/>
      <c r="G22" s="73" t="s">
        <v>4</v>
      </c>
      <c r="H22" s="73"/>
      <c r="I22" s="142">
        <v>0</v>
      </c>
      <c r="J22" s="112"/>
      <c r="K22" s="139">
        <f t="shared" si="0"/>
        <v>0</v>
      </c>
    </row>
    <row r="23" spans="1:17">
      <c r="A23" s="74"/>
      <c r="B23" s="75"/>
      <c r="C23" s="75"/>
      <c r="D23" s="75"/>
      <c r="E23" s="76"/>
      <c r="F23" s="76"/>
      <c r="G23" s="75"/>
      <c r="H23" s="75"/>
      <c r="I23" s="117"/>
      <c r="J23" s="31" t="s">
        <v>47</v>
      </c>
      <c r="K23" s="26">
        <f>CEILING(SUM(K12:K22),5)</f>
        <v>0</v>
      </c>
    </row>
    <row r="24" spans="1:17">
      <c r="A24" s="96" t="s">
        <v>68</v>
      </c>
      <c r="B24" s="75"/>
      <c r="C24" s="75"/>
      <c r="D24" s="75"/>
      <c r="E24" s="118"/>
      <c r="F24" s="118"/>
      <c r="G24" s="69"/>
      <c r="H24" s="69"/>
      <c r="I24" s="119"/>
      <c r="J24" s="22"/>
      <c r="K24" s="27"/>
    </row>
    <row r="25" spans="1:17">
      <c r="A25" s="57"/>
      <c r="B25" s="77" t="s">
        <v>40</v>
      </c>
      <c r="C25" s="75"/>
      <c r="D25" s="75"/>
      <c r="E25" s="110">
        <v>1</v>
      </c>
      <c r="F25" s="120"/>
      <c r="G25" s="57" t="s">
        <v>4</v>
      </c>
      <c r="H25" s="57"/>
      <c r="I25" s="143">
        <v>0</v>
      </c>
      <c r="J25" s="112"/>
      <c r="K25" s="140">
        <f>E25*I25</f>
        <v>0</v>
      </c>
    </row>
    <row r="26" spans="1:17">
      <c r="A26" s="57"/>
      <c r="B26" s="75" t="s">
        <v>51</v>
      </c>
      <c r="C26" s="75"/>
      <c r="D26" s="75"/>
      <c r="E26" s="83">
        <v>0</v>
      </c>
      <c r="F26" s="120"/>
      <c r="G26" s="57" t="s">
        <v>23</v>
      </c>
      <c r="H26" s="57"/>
      <c r="I26" s="67">
        <v>17450</v>
      </c>
      <c r="J26" s="112"/>
      <c r="K26" s="140">
        <f>E26*I26</f>
        <v>0</v>
      </c>
      <c r="L26" s="29"/>
      <c r="M26" s="147"/>
      <c r="P26" s="29"/>
      <c r="Q26" s="29"/>
    </row>
    <row r="27" spans="1:17">
      <c r="A27" s="57"/>
      <c r="B27" s="75" t="s">
        <v>107</v>
      </c>
      <c r="C27" s="75"/>
      <c r="D27" s="75"/>
      <c r="E27" s="79">
        <v>0</v>
      </c>
      <c r="F27" s="120"/>
      <c r="G27" s="57" t="s">
        <v>10</v>
      </c>
      <c r="H27" s="57"/>
      <c r="I27" s="68">
        <v>22</v>
      </c>
      <c r="J27" s="112"/>
      <c r="K27" s="138">
        <f t="shared" ref="K27:K39" si="2">E27*I27</f>
        <v>0</v>
      </c>
    </row>
    <row r="28" spans="1:17">
      <c r="A28" s="57"/>
      <c r="B28" s="75" t="s">
        <v>105</v>
      </c>
      <c r="C28" s="75"/>
      <c r="D28" s="75"/>
      <c r="E28" s="79">
        <v>0</v>
      </c>
      <c r="F28" s="120"/>
      <c r="G28" s="57" t="s">
        <v>10</v>
      </c>
      <c r="H28" s="57"/>
      <c r="I28" s="68">
        <v>26.5</v>
      </c>
      <c r="J28" s="112"/>
      <c r="K28" s="138">
        <f t="shared" si="2"/>
        <v>0</v>
      </c>
    </row>
    <row r="29" spans="1:17" s="58" customFormat="1">
      <c r="A29" s="57"/>
      <c r="B29" s="75" t="s">
        <v>106</v>
      </c>
      <c r="C29" s="75"/>
      <c r="D29" s="75"/>
      <c r="E29" s="79">
        <v>0</v>
      </c>
      <c r="F29" s="120"/>
      <c r="G29" s="57" t="s">
        <v>10</v>
      </c>
      <c r="H29" s="57"/>
      <c r="I29" s="80">
        <f>CEILING(I28*1.6,0.5)</f>
        <v>42.5</v>
      </c>
      <c r="J29" s="91"/>
      <c r="K29" s="141">
        <f t="shared" si="2"/>
        <v>0</v>
      </c>
    </row>
    <row r="30" spans="1:17">
      <c r="A30" s="57"/>
      <c r="B30" s="81" t="s">
        <v>111</v>
      </c>
      <c r="C30" s="75"/>
      <c r="D30" s="75"/>
      <c r="E30" s="82">
        <v>0</v>
      </c>
      <c r="F30" s="121"/>
      <c r="G30" s="57" t="s">
        <v>10</v>
      </c>
      <c r="H30" s="57"/>
      <c r="I30" s="80">
        <f>'NOT FOR USE'!C18</f>
        <v>21.5</v>
      </c>
      <c r="J30" s="112"/>
      <c r="K30" s="138">
        <f t="shared" si="2"/>
        <v>0</v>
      </c>
    </row>
    <row r="31" spans="1:17">
      <c r="A31" s="57"/>
      <c r="B31" s="75" t="s">
        <v>112</v>
      </c>
      <c r="C31" s="75"/>
      <c r="D31" s="75"/>
      <c r="E31" s="79">
        <v>0</v>
      </c>
      <c r="F31" s="120"/>
      <c r="G31" s="57" t="s">
        <v>10</v>
      </c>
      <c r="H31" s="57"/>
      <c r="I31" s="80">
        <f>'NOT FOR USE'!C19</f>
        <v>32</v>
      </c>
      <c r="J31" s="112"/>
      <c r="K31" s="138">
        <f t="shared" si="2"/>
        <v>0</v>
      </c>
    </row>
    <row r="32" spans="1:17">
      <c r="A32" s="57"/>
      <c r="B32" s="75" t="s">
        <v>113</v>
      </c>
      <c r="C32" s="75"/>
      <c r="D32" s="75"/>
      <c r="E32" s="79">
        <v>0</v>
      </c>
      <c r="F32" s="120"/>
      <c r="G32" s="69" t="s">
        <v>10</v>
      </c>
      <c r="H32" s="69"/>
      <c r="I32" s="80">
        <f>'NOT FOR USE'!C20</f>
        <v>43</v>
      </c>
      <c r="J32" s="112"/>
      <c r="K32" s="138">
        <f t="shared" ref="K32" si="3">E32*I32</f>
        <v>0</v>
      </c>
    </row>
    <row r="33" spans="1:11">
      <c r="A33" s="57"/>
      <c r="B33" s="75" t="s">
        <v>108</v>
      </c>
      <c r="C33" s="75"/>
      <c r="D33" s="75"/>
      <c r="E33" s="83">
        <v>0</v>
      </c>
      <c r="F33" s="120"/>
      <c r="G33" s="69" t="s">
        <v>12</v>
      </c>
      <c r="H33" s="69"/>
      <c r="I33" s="68">
        <v>595</v>
      </c>
      <c r="J33" s="112"/>
      <c r="K33" s="138">
        <f t="shared" si="2"/>
        <v>0</v>
      </c>
    </row>
    <row r="34" spans="1:11">
      <c r="A34" s="57"/>
      <c r="B34" s="75" t="s">
        <v>109</v>
      </c>
      <c r="C34" s="75"/>
      <c r="D34" s="75"/>
      <c r="E34" s="83">
        <v>0</v>
      </c>
      <c r="F34" s="120"/>
      <c r="G34" s="69" t="s">
        <v>12</v>
      </c>
      <c r="H34" s="69"/>
      <c r="I34" s="68">
        <v>315</v>
      </c>
      <c r="J34" s="112"/>
      <c r="K34" s="138">
        <f t="shared" ref="K34" si="4">E34*I34</f>
        <v>0</v>
      </c>
    </row>
    <row r="35" spans="1:11">
      <c r="A35" s="57"/>
      <c r="B35" s="75" t="s">
        <v>110</v>
      </c>
      <c r="C35" s="75"/>
      <c r="D35" s="75"/>
      <c r="E35" s="83">
        <v>0</v>
      </c>
      <c r="F35" s="120"/>
      <c r="G35" s="69" t="s">
        <v>12</v>
      </c>
      <c r="H35" s="69"/>
      <c r="I35" s="68">
        <v>250</v>
      </c>
      <c r="J35" s="112"/>
      <c r="K35" s="138">
        <f t="shared" si="2"/>
        <v>0</v>
      </c>
    </row>
    <row r="36" spans="1:11">
      <c r="A36" s="57"/>
      <c r="B36" s="75" t="s">
        <v>95</v>
      </c>
      <c r="C36" s="75"/>
      <c r="D36" s="75"/>
      <c r="E36" s="79">
        <v>0</v>
      </c>
      <c r="F36" s="120"/>
      <c r="G36" s="69" t="s">
        <v>10</v>
      </c>
      <c r="H36" s="69"/>
      <c r="I36" s="68">
        <v>95</v>
      </c>
      <c r="J36" s="112"/>
      <c r="K36" s="138">
        <f>E36*I36</f>
        <v>0</v>
      </c>
    </row>
    <row r="37" spans="1:11">
      <c r="A37" s="57"/>
      <c r="B37" s="75" t="s">
        <v>39</v>
      </c>
      <c r="C37" s="75"/>
      <c r="D37" s="75"/>
      <c r="E37" s="84">
        <v>0</v>
      </c>
      <c r="F37" s="121"/>
      <c r="G37" s="69" t="s">
        <v>14</v>
      </c>
      <c r="H37" s="69"/>
      <c r="I37" s="68">
        <v>34.5</v>
      </c>
      <c r="J37" s="112"/>
      <c r="K37" s="138">
        <f t="shared" si="2"/>
        <v>0</v>
      </c>
    </row>
    <row r="38" spans="1:11">
      <c r="A38" s="57"/>
      <c r="B38" s="75" t="s">
        <v>52</v>
      </c>
      <c r="C38" s="75"/>
      <c r="D38" s="75"/>
      <c r="E38" s="84">
        <v>0</v>
      </c>
      <c r="F38" s="121"/>
      <c r="G38" s="57" t="s">
        <v>14</v>
      </c>
      <c r="H38" s="57"/>
      <c r="I38" s="68">
        <v>41.5</v>
      </c>
      <c r="J38" s="112"/>
      <c r="K38" s="138">
        <f t="shared" ref="K38" si="5">E38*I38</f>
        <v>0</v>
      </c>
    </row>
    <row r="39" spans="1:11">
      <c r="A39" s="57"/>
      <c r="B39" s="77" t="s">
        <v>53</v>
      </c>
      <c r="C39" s="75"/>
      <c r="D39" s="75"/>
      <c r="E39" s="84">
        <v>0</v>
      </c>
      <c r="F39" s="121"/>
      <c r="G39" s="57" t="s">
        <v>14</v>
      </c>
      <c r="H39" s="57"/>
      <c r="I39" s="68">
        <v>70</v>
      </c>
      <c r="J39" s="112"/>
      <c r="K39" s="139">
        <f t="shared" si="2"/>
        <v>0</v>
      </c>
    </row>
    <row r="40" spans="1:11">
      <c r="A40" s="74"/>
      <c r="B40" s="85"/>
      <c r="C40" s="76"/>
      <c r="D40" s="75"/>
      <c r="E40" s="120"/>
      <c r="F40" s="120"/>
      <c r="G40" s="86"/>
      <c r="H40" s="86"/>
      <c r="I40" s="117"/>
      <c r="J40" s="31" t="s">
        <v>47</v>
      </c>
      <c r="K40" s="26">
        <f>CEILING(SUM(K25:K39),5)</f>
        <v>0</v>
      </c>
    </row>
    <row r="41" spans="1:11">
      <c r="A41" s="74"/>
      <c r="B41" s="85"/>
      <c r="C41" s="76"/>
      <c r="D41" s="75"/>
      <c r="E41" s="120"/>
      <c r="F41" s="120"/>
      <c r="G41" s="148" t="str">
        <f>$C$8</f>
        <v>County Project / Permit No:</v>
      </c>
      <c r="H41" s="149"/>
      <c r="I41" s="149"/>
      <c r="J41" s="149"/>
      <c r="K41" s="101">
        <f>$D$8</f>
        <v>0</v>
      </c>
    </row>
    <row r="42" spans="1:11">
      <c r="A42" s="97" t="s">
        <v>69</v>
      </c>
      <c r="B42" s="75"/>
      <c r="C42" s="75"/>
      <c r="D42" s="75"/>
      <c r="E42" s="121"/>
      <c r="F42" s="121"/>
      <c r="G42" s="88"/>
      <c r="H42" s="88"/>
      <c r="I42" s="91"/>
      <c r="J42" s="112"/>
      <c r="K42" s="27"/>
    </row>
    <row r="43" spans="1:11">
      <c r="A43" s="69"/>
      <c r="B43" s="75" t="s">
        <v>101</v>
      </c>
      <c r="C43" s="75"/>
      <c r="D43" s="75"/>
      <c r="E43" s="84">
        <v>0</v>
      </c>
      <c r="F43" s="121"/>
      <c r="G43" s="69" t="s">
        <v>15</v>
      </c>
      <c r="H43" s="69"/>
      <c r="I43" s="67">
        <v>6050</v>
      </c>
      <c r="J43" s="112"/>
      <c r="K43" s="138">
        <f t="shared" ref="K43:K59" si="6">E43*I43</f>
        <v>0</v>
      </c>
    </row>
    <row r="44" spans="1:11">
      <c r="A44" s="69"/>
      <c r="B44" s="75" t="s">
        <v>54</v>
      </c>
      <c r="C44" s="75"/>
      <c r="D44" s="75"/>
      <c r="E44" s="84">
        <v>0</v>
      </c>
      <c r="F44" s="121"/>
      <c r="G44" s="69" t="s">
        <v>15</v>
      </c>
      <c r="H44" s="69"/>
      <c r="I44" s="67">
        <v>13150</v>
      </c>
      <c r="J44" s="112"/>
      <c r="K44" s="138">
        <f t="shared" si="6"/>
        <v>0</v>
      </c>
    </row>
    <row r="45" spans="1:11">
      <c r="A45" s="69"/>
      <c r="B45" s="75" t="s">
        <v>16</v>
      </c>
      <c r="C45" s="75"/>
      <c r="D45" s="75"/>
      <c r="E45" s="84">
        <v>0</v>
      </c>
      <c r="F45" s="121"/>
      <c r="G45" s="69" t="s">
        <v>15</v>
      </c>
      <c r="H45" s="69"/>
      <c r="I45" s="67">
        <f>CEILING(I43*1.5,10)</f>
        <v>9080</v>
      </c>
      <c r="J45" s="112"/>
      <c r="K45" s="138">
        <f t="shared" si="6"/>
        <v>0</v>
      </c>
    </row>
    <row r="46" spans="1:11">
      <c r="A46" s="69"/>
      <c r="B46" s="75" t="s">
        <v>102</v>
      </c>
      <c r="C46" s="75"/>
      <c r="D46" s="75"/>
      <c r="E46" s="84">
        <v>0</v>
      </c>
      <c r="F46" s="121"/>
      <c r="G46" s="69" t="s">
        <v>15</v>
      </c>
      <c r="H46" s="69"/>
      <c r="I46" s="67">
        <v>2020</v>
      </c>
      <c r="J46" s="112"/>
      <c r="K46" s="138">
        <f t="shared" ref="K46" si="7">E46*I46</f>
        <v>0</v>
      </c>
    </row>
    <row r="47" spans="1:11">
      <c r="A47" s="69"/>
      <c r="B47" s="75" t="s">
        <v>92</v>
      </c>
      <c r="C47" s="75"/>
      <c r="D47" s="75"/>
      <c r="E47" s="84">
        <v>0</v>
      </c>
      <c r="F47" s="121"/>
      <c r="G47" s="69" t="s">
        <v>15</v>
      </c>
      <c r="H47" s="69"/>
      <c r="I47" s="67">
        <v>4750</v>
      </c>
      <c r="J47" s="112"/>
      <c r="K47" s="138">
        <f t="shared" ref="K47" si="8">E47*I47</f>
        <v>0</v>
      </c>
    </row>
    <row r="48" spans="1:11">
      <c r="A48" s="69"/>
      <c r="B48" s="75" t="s">
        <v>17</v>
      </c>
      <c r="C48" s="75"/>
      <c r="D48" s="75"/>
      <c r="E48" s="84">
        <v>0</v>
      </c>
      <c r="F48" s="121"/>
      <c r="G48" s="69" t="s">
        <v>7</v>
      </c>
      <c r="H48" s="69"/>
      <c r="I48" s="68">
        <v>980</v>
      </c>
      <c r="J48" s="112"/>
      <c r="K48" s="138">
        <f t="shared" si="6"/>
        <v>0</v>
      </c>
    </row>
    <row r="49" spans="1:14">
      <c r="A49" s="69"/>
      <c r="B49" s="75" t="s">
        <v>18</v>
      </c>
      <c r="C49" s="75"/>
      <c r="D49" s="75"/>
      <c r="E49" s="79">
        <v>0</v>
      </c>
      <c r="F49" s="120"/>
      <c r="G49" s="69" t="s">
        <v>12</v>
      </c>
      <c r="H49" s="69"/>
      <c r="I49" s="68">
        <v>139</v>
      </c>
      <c r="J49" s="112"/>
      <c r="K49" s="138">
        <f t="shared" si="6"/>
        <v>0</v>
      </c>
    </row>
    <row r="50" spans="1:14">
      <c r="A50" s="69"/>
      <c r="B50" s="75" t="s">
        <v>55</v>
      </c>
      <c r="C50" s="75"/>
      <c r="D50" s="75"/>
      <c r="E50" s="84">
        <v>0</v>
      </c>
      <c r="F50" s="121"/>
      <c r="G50" s="69" t="s">
        <v>14</v>
      </c>
      <c r="H50" s="69"/>
      <c r="I50" s="68">
        <v>73</v>
      </c>
      <c r="J50" s="112"/>
      <c r="K50" s="138">
        <f t="shared" si="6"/>
        <v>0</v>
      </c>
    </row>
    <row r="51" spans="1:14">
      <c r="A51" s="69"/>
      <c r="B51" s="75" t="s">
        <v>56</v>
      </c>
      <c r="C51" s="75"/>
      <c r="D51" s="75"/>
      <c r="E51" s="82">
        <v>0</v>
      </c>
      <c r="F51" s="121"/>
      <c r="G51" s="69" t="s">
        <v>14</v>
      </c>
      <c r="H51" s="69"/>
      <c r="I51" s="68">
        <v>89</v>
      </c>
      <c r="J51" s="112"/>
      <c r="K51" s="138">
        <f t="shared" si="6"/>
        <v>0</v>
      </c>
    </row>
    <row r="52" spans="1:14">
      <c r="A52" s="69"/>
      <c r="B52" s="75" t="s">
        <v>57</v>
      </c>
      <c r="C52" s="75"/>
      <c r="D52" s="75"/>
      <c r="E52" s="82">
        <v>0</v>
      </c>
      <c r="F52" s="121"/>
      <c r="G52" s="88" t="s">
        <v>14</v>
      </c>
      <c r="H52" s="88"/>
      <c r="I52" s="68">
        <v>129</v>
      </c>
      <c r="J52" s="112"/>
      <c r="K52" s="138">
        <f t="shared" si="6"/>
        <v>0</v>
      </c>
    </row>
    <row r="53" spans="1:14">
      <c r="A53" s="69"/>
      <c r="B53" s="75" t="s">
        <v>58</v>
      </c>
      <c r="C53" s="75"/>
      <c r="D53" s="75"/>
      <c r="E53" s="82">
        <v>0</v>
      </c>
      <c r="F53" s="121"/>
      <c r="G53" s="88" t="s">
        <v>14</v>
      </c>
      <c r="H53" s="88"/>
      <c r="I53" s="68">
        <v>171</v>
      </c>
      <c r="J53" s="112"/>
      <c r="K53" s="138">
        <f t="shared" si="6"/>
        <v>0</v>
      </c>
    </row>
    <row r="54" spans="1:14">
      <c r="A54" s="69"/>
      <c r="B54" s="75" t="s">
        <v>59</v>
      </c>
      <c r="C54" s="75"/>
      <c r="D54" s="75"/>
      <c r="E54" s="84">
        <v>0</v>
      </c>
      <c r="F54" s="121"/>
      <c r="G54" s="88" t="s">
        <v>14</v>
      </c>
      <c r="H54" s="88"/>
      <c r="I54" s="68">
        <v>244</v>
      </c>
      <c r="J54" s="112"/>
      <c r="K54" s="138">
        <f t="shared" si="6"/>
        <v>0</v>
      </c>
    </row>
    <row r="55" spans="1:14">
      <c r="A55" s="69"/>
      <c r="B55" s="75" t="s">
        <v>60</v>
      </c>
      <c r="C55" s="75"/>
      <c r="D55" s="75"/>
      <c r="E55" s="82">
        <v>0</v>
      </c>
      <c r="F55" s="121"/>
      <c r="G55" s="88" t="s">
        <v>14</v>
      </c>
      <c r="H55" s="88"/>
      <c r="I55" s="68">
        <v>324</v>
      </c>
      <c r="J55" s="112"/>
      <c r="K55" s="138">
        <f t="shared" si="6"/>
        <v>0</v>
      </c>
    </row>
    <row r="56" spans="1:14">
      <c r="A56" s="69"/>
      <c r="B56" s="122" t="s">
        <v>64</v>
      </c>
      <c r="C56" s="88"/>
      <c r="D56" s="76"/>
      <c r="E56" s="82">
        <v>0</v>
      </c>
      <c r="F56" s="120"/>
      <c r="G56" s="123" t="s">
        <v>15</v>
      </c>
      <c r="H56" s="89"/>
      <c r="I56" s="144">
        <v>0</v>
      </c>
      <c r="J56" s="15"/>
      <c r="K56" s="140">
        <f t="shared" ref="K56" si="9">E56*I56</f>
        <v>0</v>
      </c>
    </row>
    <row r="57" spans="1:14">
      <c r="A57" s="69"/>
      <c r="B57" s="75" t="s">
        <v>93</v>
      </c>
      <c r="C57" s="75"/>
      <c r="D57" s="75"/>
      <c r="E57" s="79">
        <v>0</v>
      </c>
      <c r="F57" s="120"/>
      <c r="G57" s="88" t="s">
        <v>14</v>
      </c>
      <c r="H57" s="88"/>
      <c r="I57" s="68">
        <v>188</v>
      </c>
      <c r="J57" s="112"/>
      <c r="K57" s="140">
        <f t="shared" ref="K57:K58" si="10">E57*I57</f>
        <v>0</v>
      </c>
    </row>
    <row r="58" spans="1:14">
      <c r="A58" s="69"/>
      <c r="B58" s="75" t="s">
        <v>94</v>
      </c>
      <c r="C58" s="75"/>
      <c r="D58" s="75"/>
      <c r="E58" s="79">
        <v>0</v>
      </c>
      <c r="F58" s="120"/>
      <c r="G58" s="88" t="s">
        <v>14</v>
      </c>
      <c r="H58" s="88"/>
      <c r="I58" s="68">
        <v>206</v>
      </c>
      <c r="J58" s="112"/>
      <c r="K58" s="140">
        <f t="shared" si="10"/>
        <v>0</v>
      </c>
    </row>
    <row r="59" spans="1:14">
      <c r="A59" s="69"/>
      <c r="B59" s="75" t="s">
        <v>61</v>
      </c>
      <c r="C59" s="75"/>
      <c r="D59" s="75"/>
      <c r="E59" s="124">
        <v>1</v>
      </c>
      <c r="F59" s="120"/>
      <c r="G59" s="88" t="s">
        <v>4</v>
      </c>
      <c r="H59" s="88"/>
      <c r="I59" s="144">
        <v>0</v>
      </c>
      <c r="J59" s="112"/>
      <c r="K59" s="139">
        <f t="shared" si="6"/>
        <v>0</v>
      </c>
    </row>
    <row r="60" spans="1:14">
      <c r="A60" s="87"/>
      <c r="B60" s="75"/>
      <c r="C60" s="75"/>
      <c r="D60" s="75"/>
      <c r="E60" s="121"/>
      <c r="F60" s="121"/>
      <c r="G60" s="69"/>
      <c r="H60" s="69"/>
      <c r="I60" s="90"/>
      <c r="J60" s="31" t="s">
        <v>47</v>
      </c>
      <c r="K60" s="26">
        <f>CEILING(SUM(K43:K59),5)</f>
        <v>0</v>
      </c>
    </row>
    <row r="61" spans="1:14">
      <c r="A61" s="97" t="s">
        <v>70</v>
      </c>
      <c r="B61" s="75"/>
      <c r="C61" s="75"/>
      <c r="D61" s="75"/>
      <c r="E61" s="121"/>
      <c r="F61" s="121"/>
      <c r="G61" s="88"/>
      <c r="H61" s="88"/>
      <c r="I61" s="91"/>
      <c r="J61" s="112"/>
      <c r="K61" s="27"/>
    </row>
    <row r="62" spans="1:14">
      <c r="A62" s="69"/>
      <c r="B62" s="75" t="s">
        <v>98</v>
      </c>
      <c r="C62" s="75"/>
      <c r="D62" s="75"/>
      <c r="E62" s="78">
        <v>0</v>
      </c>
      <c r="F62" s="120"/>
      <c r="G62" s="92" t="s">
        <v>14</v>
      </c>
      <c r="H62" s="92"/>
      <c r="I62" s="80">
        <v>55</v>
      </c>
      <c r="J62" s="15"/>
      <c r="K62" s="138">
        <f>E62*I62</f>
        <v>0</v>
      </c>
      <c r="N62" s="61"/>
    </row>
    <row r="63" spans="1:14">
      <c r="A63" s="69"/>
      <c r="B63" s="75" t="s">
        <v>77</v>
      </c>
      <c r="C63" s="75"/>
      <c r="D63" s="75"/>
      <c r="E63" s="79">
        <v>0</v>
      </c>
      <c r="F63" s="120"/>
      <c r="G63" s="92" t="s">
        <v>14</v>
      </c>
      <c r="H63" s="92"/>
      <c r="I63" s="80">
        <v>130</v>
      </c>
      <c r="J63" s="15"/>
      <c r="K63" s="138">
        <f>E63*I63</f>
        <v>0</v>
      </c>
      <c r="N63" s="61"/>
    </row>
    <row r="64" spans="1:14">
      <c r="A64" s="69"/>
      <c r="B64" s="75" t="s">
        <v>78</v>
      </c>
      <c r="C64" s="75"/>
      <c r="D64" s="75"/>
      <c r="E64" s="79">
        <v>0</v>
      </c>
      <c r="F64" s="120"/>
      <c r="G64" s="92" t="s">
        <v>14</v>
      </c>
      <c r="H64" s="92"/>
      <c r="I64" s="80">
        <v>300</v>
      </c>
      <c r="J64" s="15"/>
      <c r="K64" s="140">
        <f>E64*I64</f>
        <v>0</v>
      </c>
      <c r="N64" s="61"/>
    </row>
    <row r="65" spans="1:16">
      <c r="A65" s="69"/>
      <c r="B65" s="75" t="s">
        <v>89</v>
      </c>
      <c r="C65" s="75"/>
      <c r="D65" s="75"/>
      <c r="E65" s="84">
        <v>0</v>
      </c>
      <c r="F65" s="121"/>
      <c r="G65" s="69" t="s">
        <v>14</v>
      </c>
      <c r="H65" s="69"/>
      <c r="I65" s="80">
        <f>CEILING(33*1.15,5)</f>
        <v>40</v>
      </c>
      <c r="J65" s="112"/>
      <c r="K65" s="138">
        <f t="shared" ref="K65:K83" si="11">E65*I65</f>
        <v>0</v>
      </c>
      <c r="N65" s="61"/>
    </row>
    <row r="66" spans="1:16">
      <c r="A66" s="69"/>
      <c r="B66" s="75" t="s">
        <v>90</v>
      </c>
      <c r="C66" s="75"/>
      <c r="D66" s="75"/>
      <c r="E66" s="79">
        <v>0</v>
      </c>
      <c r="F66" s="120"/>
      <c r="G66" s="69" t="s">
        <v>14</v>
      </c>
      <c r="H66" s="69"/>
      <c r="I66" s="80">
        <f>CEILING(41*1.15,5)</f>
        <v>50</v>
      </c>
      <c r="J66" s="112"/>
      <c r="K66" s="138">
        <f t="shared" si="11"/>
        <v>0</v>
      </c>
      <c r="N66" s="61"/>
    </row>
    <row r="67" spans="1:16">
      <c r="A67" s="69"/>
      <c r="B67" s="75" t="s">
        <v>91</v>
      </c>
      <c r="C67" s="75"/>
      <c r="D67" s="75"/>
      <c r="E67" s="84">
        <v>0</v>
      </c>
      <c r="F67" s="121"/>
      <c r="G67" s="69" t="s">
        <v>14</v>
      </c>
      <c r="H67" s="69"/>
      <c r="I67" s="80">
        <f>CEILING(55*1.15,5)</f>
        <v>65</v>
      </c>
      <c r="J67" s="112"/>
      <c r="K67" s="138">
        <f t="shared" si="11"/>
        <v>0</v>
      </c>
      <c r="N67" s="61"/>
    </row>
    <row r="68" spans="1:16">
      <c r="A68" s="69"/>
      <c r="B68" s="75" t="s">
        <v>115</v>
      </c>
      <c r="C68" s="75"/>
      <c r="D68" s="75"/>
      <c r="E68" s="79">
        <v>0</v>
      </c>
      <c r="F68" s="120"/>
      <c r="G68" s="69" t="s">
        <v>14</v>
      </c>
      <c r="H68" s="69"/>
      <c r="I68" s="80">
        <v>150</v>
      </c>
      <c r="J68" s="112"/>
      <c r="K68" s="138">
        <f t="shared" si="11"/>
        <v>0</v>
      </c>
      <c r="N68" s="61"/>
    </row>
    <row r="69" spans="1:16">
      <c r="A69" s="69"/>
      <c r="B69" s="75" t="s">
        <v>84</v>
      </c>
      <c r="C69" s="75"/>
      <c r="D69" s="75"/>
      <c r="E69" s="84">
        <v>0</v>
      </c>
      <c r="F69" s="121"/>
      <c r="G69" s="69" t="s">
        <v>15</v>
      </c>
      <c r="H69" s="69"/>
      <c r="I69" s="93">
        <v>2100</v>
      </c>
      <c r="J69" s="112"/>
      <c r="K69" s="138">
        <f t="shared" si="11"/>
        <v>0</v>
      </c>
      <c r="N69" s="61"/>
    </row>
    <row r="70" spans="1:16">
      <c r="A70" s="69"/>
      <c r="B70" s="75" t="s">
        <v>85</v>
      </c>
      <c r="C70" s="75"/>
      <c r="D70" s="75"/>
      <c r="E70" s="84">
        <v>0</v>
      </c>
      <c r="F70" s="121"/>
      <c r="G70" s="69" t="s">
        <v>15</v>
      </c>
      <c r="H70" s="69"/>
      <c r="I70" s="93">
        <v>2300</v>
      </c>
      <c r="J70" s="112"/>
      <c r="K70" s="138">
        <f t="shared" si="11"/>
        <v>0</v>
      </c>
      <c r="N70" s="61"/>
    </row>
    <row r="71" spans="1:16">
      <c r="A71" s="69"/>
      <c r="B71" s="75" t="s">
        <v>19</v>
      </c>
      <c r="C71" s="75"/>
      <c r="D71" s="75"/>
      <c r="E71" s="84">
        <v>0</v>
      </c>
      <c r="F71" s="121"/>
      <c r="G71" s="69" t="s">
        <v>15</v>
      </c>
      <c r="H71" s="69"/>
      <c r="I71" s="93">
        <v>8600</v>
      </c>
      <c r="J71" s="112"/>
      <c r="K71" s="138">
        <f t="shared" si="11"/>
        <v>0</v>
      </c>
      <c r="N71" s="61"/>
    </row>
    <row r="72" spans="1:16">
      <c r="A72" s="69"/>
      <c r="B72" s="75" t="s">
        <v>99</v>
      </c>
      <c r="C72" s="75"/>
      <c r="D72" s="75"/>
      <c r="E72" s="84">
        <v>0</v>
      </c>
      <c r="F72" s="121"/>
      <c r="G72" s="69" t="s">
        <v>14</v>
      </c>
      <c r="H72" s="69"/>
      <c r="I72" s="80">
        <v>66</v>
      </c>
      <c r="J72" s="112"/>
      <c r="K72" s="138">
        <f t="shared" si="11"/>
        <v>0</v>
      </c>
      <c r="O72" s="60"/>
    </row>
    <row r="73" spans="1:16">
      <c r="A73" s="57"/>
      <c r="B73" s="77" t="s">
        <v>100</v>
      </c>
      <c r="C73" s="75"/>
      <c r="D73" s="75"/>
      <c r="E73" s="84">
        <v>0</v>
      </c>
      <c r="F73" s="121"/>
      <c r="G73" s="69" t="s">
        <v>15</v>
      </c>
      <c r="H73" s="69"/>
      <c r="I73" s="93">
        <v>6850</v>
      </c>
      <c r="J73" s="112"/>
      <c r="K73" s="138">
        <f>E73*I73</f>
        <v>0</v>
      </c>
      <c r="O73" s="63"/>
    </row>
    <row r="74" spans="1:16">
      <c r="A74" s="69"/>
      <c r="B74" s="75" t="s">
        <v>86</v>
      </c>
      <c r="C74" s="75"/>
      <c r="D74" s="75"/>
      <c r="E74" s="79">
        <v>0</v>
      </c>
      <c r="F74" s="120"/>
      <c r="G74" s="69" t="s">
        <v>14</v>
      </c>
      <c r="H74" s="69"/>
      <c r="I74" s="80">
        <v>101</v>
      </c>
      <c r="J74" s="112"/>
      <c r="K74" s="138">
        <f t="shared" si="11"/>
        <v>0</v>
      </c>
      <c r="O74" s="60"/>
      <c r="P74" s="62"/>
    </row>
    <row r="75" spans="1:16">
      <c r="A75" s="57"/>
      <c r="B75" s="77" t="s">
        <v>75</v>
      </c>
      <c r="C75" s="75"/>
      <c r="D75" s="75"/>
      <c r="E75" s="79">
        <v>0</v>
      </c>
      <c r="F75" s="120"/>
      <c r="G75" s="69" t="s">
        <v>15</v>
      </c>
      <c r="H75" s="69"/>
      <c r="I75" s="93">
        <v>9050</v>
      </c>
      <c r="J75" s="112"/>
      <c r="K75" s="138">
        <f>E75*I75</f>
        <v>0</v>
      </c>
      <c r="O75" s="63"/>
    </row>
    <row r="76" spans="1:16">
      <c r="A76" s="69"/>
      <c r="B76" s="75" t="s">
        <v>87</v>
      </c>
      <c r="C76" s="75"/>
      <c r="D76" s="75"/>
      <c r="E76" s="79">
        <v>0</v>
      </c>
      <c r="F76" s="120"/>
      <c r="G76" s="69" t="s">
        <v>14</v>
      </c>
      <c r="H76" s="69"/>
      <c r="I76" s="80">
        <v>206.5</v>
      </c>
      <c r="J76" s="112"/>
      <c r="K76" s="138">
        <f t="shared" si="11"/>
        <v>0</v>
      </c>
      <c r="O76" s="60"/>
    </row>
    <row r="77" spans="1:16">
      <c r="A77" s="57"/>
      <c r="B77" s="77" t="s">
        <v>76</v>
      </c>
      <c r="C77" s="75"/>
      <c r="D77" s="75"/>
      <c r="E77" s="79">
        <v>0</v>
      </c>
      <c r="F77" s="120"/>
      <c r="G77" s="69" t="s">
        <v>15</v>
      </c>
      <c r="H77" s="69"/>
      <c r="I77" s="93">
        <v>12950</v>
      </c>
      <c r="J77" s="112"/>
      <c r="K77" s="138">
        <f>E77*I77</f>
        <v>0</v>
      </c>
      <c r="O77" s="63"/>
    </row>
    <row r="78" spans="1:16">
      <c r="A78" s="69"/>
      <c r="B78" s="75" t="s">
        <v>88</v>
      </c>
      <c r="C78" s="75"/>
      <c r="D78" s="75"/>
      <c r="E78" s="79">
        <v>0</v>
      </c>
      <c r="F78" s="120"/>
      <c r="G78" s="69" t="s">
        <v>14</v>
      </c>
      <c r="H78" s="69"/>
      <c r="I78" s="80">
        <v>244</v>
      </c>
      <c r="J78" s="112"/>
      <c r="K78" s="138">
        <f t="shared" si="11"/>
        <v>0</v>
      </c>
      <c r="O78" s="60"/>
    </row>
    <row r="79" spans="1:16">
      <c r="A79" s="57"/>
      <c r="B79" s="77" t="s">
        <v>79</v>
      </c>
      <c r="C79" s="75"/>
      <c r="D79" s="75"/>
      <c r="E79" s="79">
        <v>0</v>
      </c>
      <c r="F79" s="120"/>
      <c r="G79" s="69" t="s">
        <v>15</v>
      </c>
      <c r="H79" s="69"/>
      <c r="I79" s="93">
        <v>20650</v>
      </c>
      <c r="J79" s="112"/>
      <c r="K79" s="138">
        <f>E79*I79</f>
        <v>0</v>
      </c>
      <c r="O79" s="63"/>
    </row>
    <row r="80" spans="1:16">
      <c r="A80" s="57"/>
      <c r="B80" s="77" t="s">
        <v>82</v>
      </c>
      <c r="C80" s="75"/>
      <c r="D80" s="75"/>
      <c r="E80" s="79">
        <v>0</v>
      </c>
      <c r="F80" s="120"/>
      <c r="G80" s="69" t="s">
        <v>15</v>
      </c>
      <c r="H80" s="69"/>
      <c r="I80" s="93">
        <v>1700</v>
      </c>
      <c r="J80" s="112"/>
      <c r="K80" s="138">
        <f>E80*I80</f>
        <v>0</v>
      </c>
      <c r="N80" s="61"/>
    </row>
    <row r="81" spans="1:14">
      <c r="A81" s="57"/>
      <c r="B81" s="77" t="s">
        <v>83</v>
      </c>
      <c r="C81" s="75"/>
      <c r="D81" s="75"/>
      <c r="E81" s="79">
        <v>0</v>
      </c>
      <c r="F81" s="120"/>
      <c r="G81" s="69" t="s">
        <v>15</v>
      </c>
      <c r="H81" s="69"/>
      <c r="I81" s="93">
        <v>2400</v>
      </c>
      <c r="J81" s="112"/>
      <c r="K81" s="138">
        <f>E81*I81</f>
        <v>0</v>
      </c>
      <c r="N81" s="61"/>
    </row>
    <row r="82" spans="1:14">
      <c r="A82" s="57"/>
      <c r="B82" s="75" t="s">
        <v>80</v>
      </c>
      <c r="C82" s="75"/>
      <c r="D82" s="75"/>
      <c r="E82" s="84">
        <v>0</v>
      </c>
      <c r="F82" s="121"/>
      <c r="G82" s="69" t="s">
        <v>14</v>
      </c>
      <c r="H82" s="69"/>
      <c r="I82" s="80">
        <v>33</v>
      </c>
      <c r="J82" s="112"/>
      <c r="K82" s="138">
        <f t="shared" si="11"/>
        <v>0</v>
      </c>
      <c r="N82" s="61"/>
    </row>
    <row r="83" spans="1:14">
      <c r="A83" s="69"/>
      <c r="B83" s="75" t="s">
        <v>81</v>
      </c>
      <c r="C83" s="75"/>
      <c r="D83" s="75"/>
      <c r="E83" s="79">
        <v>0</v>
      </c>
      <c r="F83" s="120"/>
      <c r="G83" s="92" t="s">
        <v>15</v>
      </c>
      <c r="H83" s="92"/>
      <c r="I83" s="143">
        <v>0</v>
      </c>
      <c r="J83" s="15"/>
      <c r="K83" s="139">
        <f t="shared" si="11"/>
        <v>0</v>
      </c>
      <c r="N83" s="61"/>
    </row>
    <row r="84" spans="1:14">
      <c r="A84" s="13"/>
      <c r="B84" s="14"/>
      <c r="C84" s="14"/>
      <c r="D84" s="14"/>
      <c r="E84" s="35"/>
      <c r="F84" s="35"/>
      <c r="G84" s="34"/>
      <c r="H84" s="34"/>
      <c r="I84" s="33"/>
      <c r="J84" s="31" t="s">
        <v>47</v>
      </c>
      <c r="K84" s="26">
        <f>CEILING(SUM(K62:K83),5)</f>
        <v>0</v>
      </c>
    </row>
    <row r="85" spans="1:14">
      <c r="A85" s="98" t="s">
        <v>71</v>
      </c>
      <c r="B85" s="14"/>
      <c r="C85" s="14"/>
      <c r="D85" s="14"/>
      <c r="E85" s="36"/>
      <c r="F85" s="36"/>
      <c r="G85" s="24"/>
      <c r="H85" s="24"/>
      <c r="I85" s="22"/>
      <c r="J85" s="15"/>
      <c r="K85" s="21"/>
    </row>
    <row r="86" spans="1:14">
      <c r="A86" s="4"/>
      <c r="B86" s="14" t="s">
        <v>20</v>
      </c>
      <c r="C86" s="14"/>
      <c r="D86" s="14"/>
      <c r="E86" s="36">
        <v>1</v>
      </c>
      <c r="F86" s="125"/>
      <c r="G86" s="34" t="s">
        <v>4</v>
      </c>
      <c r="H86" s="34"/>
      <c r="I86" s="145">
        <v>0</v>
      </c>
      <c r="J86" s="15"/>
      <c r="K86" s="138">
        <f t="shared" ref="K86:K89" si="12">E86*I86</f>
        <v>0</v>
      </c>
    </row>
    <row r="87" spans="1:14">
      <c r="A87" s="4"/>
      <c r="B87" s="14" t="s">
        <v>42</v>
      </c>
      <c r="C87" s="14"/>
      <c r="D87" s="14"/>
      <c r="E87" s="36">
        <v>1</v>
      </c>
      <c r="F87" s="125"/>
      <c r="G87" s="34" t="s">
        <v>4</v>
      </c>
      <c r="H87" s="34"/>
      <c r="I87" s="145">
        <v>0</v>
      </c>
      <c r="J87" s="15"/>
      <c r="K87" s="138">
        <f t="shared" si="12"/>
        <v>0</v>
      </c>
    </row>
    <row r="88" spans="1:14">
      <c r="A88" s="4"/>
      <c r="B88" s="14" t="s">
        <v>41</v>
      </c>
      <c r="C88" s="14"/>
      <c r="D88" s="14"/>
      <c r="E88" s="28">
        <v>0</v>
      </c>
      <c r="F88" s="125"/>
      <c r="G88" s="34" t="s">
        <v>15</v>
      </c>
      <c r="H88" s="34"/>
      <c r="I88" s="126">
        <v>7050</v>
      </c>
      <c r="J88" s="15"/>
      <c r="K88" s="138">
        <f t="shared" ref="K88" si="13">E88*I88</f>
        <v>0</v>
      </c>
    </row>
    <row r="89" spans="1:14">
      <c r="A89" s="4"/>
      <c r="B89" s="14" t="s">
        <v>43</v>
      </c>
      <c r="C89" s="14"/>
      <c r="D89" s="14"/>
      <c r="E89" s="28">
        <v>0</v>
      </c>
      <c r="F89" s="125"/>
      <c r="G89" s="34" t="s">
        <v>15</v>
      </c>
      <c r="H89" s="34"/>
      <c r="I89" s="145">
        <v>0</v>
      </c>
      <c r="J89" s="15"/>
      <c r="K89" s="139">
        <f t="shared" si="12"/>
        <v>0</v>
      </c>
    </row>
    <row r="90" spans="1:14">
      <c r="A90" s="13"/>
      <c r="B90" s="14"/>
      <c r="C90" s="14"/>
      <c r="D90" s="14"/>
      <c r="E90" s="35"/>
      <c r="F90" s="35"/>
      <c r="G90" s="34"/>
      <c r="H90" s="34"/>
      <c r="I90" s="33"/>
      <c r="J90" s="31" t="s">
        <v>47</v>
      </c>
      <c r="K90" s="26">
        <f>CEILING(SUM(K86:K89),5)</f>
        <v>0</v>
      </c>
    </row>
    <row r="91" spans="1:14">
      <c r="A91" s="13"/>
      <c r="B91" s="14"/>
      <c r="C91" s="14"/>
      <c r="D91" s="14"/>
      <c r="E91" s="35"/>
      <c r="F91" s="35"/>
      <c r="G91" s="148" t="str">
        <f>$C$8</f>
        <v>County Project / Permit No:</v>
      </c>
      <c r="H91" s="149"/>
      <c r="I91" s="149"/>
      <c r="J91" s="149"/>
      <c r="K91" s="101">
        <f>$D$8</f>
        <v>0</v>
      </c>
    </row>
    <row r="92" spans="1:14">
      <c r="A92" s="98" t="s">
        <v>72</v>
      </c>
      <c r="B92" s="14"/>
      <c r="C92" s="14"/>
      <c r="D92" s="14"/>
      <c r="E92" s="36"/>
      <c r="F92" s="36"/>
      <c r="G92" s="24"/>
      <c r="H92" s="24"/>
      <c r="I92" s="22"/>
      <c r="J92" s="15"/>
      <c r="K92" s="21"/>
    </row>
    <row r="93" spans="1:14">
      <c r="A93" s="4"/>
      <c r="B93" s="14" t="s">
        <v>21</v>
      </c>
      <c r="C93" s="14"/>
      <c r="D93" s="14"/>
      <c r="E93" s="36">
        <v>1</v>
      </c>
      <c r="F93" s="125"/>
      <c r="G93" s="34" t="s">
        <v>4</v>
      </c>
      <c r="H93" s="34"/>
      <c r="I93" s="146">
        <v>0</v>
      </c>
      <c r="J93" s="15"/>
      <c r="K93" s="138">
        <f t="shared" ref="K93:K95" si="14">E93*I93</f>
        <v>0</v>
      </c>
    </row>
    <row r="94" spans="1:14">
      <c r="A94" s="4"/>
      <c r="B94" s="14" t="s">
        <v>38</v>
      </c>
      <c r="C94" s="14"/>
      <c r="D94" s="14"/>
      <c r="E94" s="36">
        <v>1</v>
      </c>
      <c r="F94" s="125"/>
      <c r="G94" s="34" t="s">
        <v>4</v>
      </c>
      <c r="H94" s="34"/>
      <c r="I94" s="146">
        <v>0</v>
      </c>
      <c r="J94" s="15"/>
      <c r="K94" s="138">
        <f t="shared" si="14"/>
        <v>0</v>
      </c>
    </row>
    <row r="95" spans="1:14">
      <c r="A95" s="4"/>
      <c r="B95" s="14" t="s">
        <v>22</v>
      </c>
      <c r="C95" s="14"/>
      <c r="D95" s="14"/>
      <c r="E95" s="36">
        <v>1</v>
      </c>
      <c r="F95" s="125"/>
      <c r="G95" s="34" t="s">
        <v>4</v>
      </c>
      <c r="H95" s="34"/>
      <c r="I95" s="146">
        <v>0</v>
      </c>
      <c r="J95" s="15"/>
      <c r="K95" s="139">
        <f t="shared" si="14"/>
        <v>0</v>
      </c>
    </row>
    <row r="96" spans="1:14">
      <c r="A96" s="13"/>
      <c r="B96" s="14"/>
      <c r="C96" s="14"/>
      <c r="D96" s="14"/>
      <c r="E96" s="36"/>
      <c r="F96" s="35"/>
      <c r="G96" s="34"/>
      <c r="H96" s="34"/>
      <c r="I96" s="33"/>
      <c r="J96" s="31" t="s">
        <v>47</v>
      </c>
      <c r="K96" s="26">
        <f>CEILING(SUM(K93:K95),5)</f>
        <v>0</v>
      </c>
    </row>
    <row r="97" spans="1:11">
      <c r="A97" s="98" t="s">
        <v>65</v>
      </c>
      <c r="B97" s="14"/>
      <c r="C97" s="14"/>
      <c r="D97" s="14"/>
      <c r="E97" s="36"/>
      <c r="F97" s="35"/>
      <c r="G97" s="34"/>
      <c r="H97" s="34"/>
      <c r="I97" s="22"/>
      <c r="J97" s="15"/>
      <c r="K97" s="21"/>
    </row>
    <row r="98" spans="1:11">
      <c r="A98" s="4"/>
      <c r="B98" s="127" t="s">
        <v>62</v>
      </c>
      <c r="C98" s="127"/>
      <c r="D98" s="23"/>
      <c r="E98" s="128">
        <v>1</v>
      </c>
      <c r="F98" s="125"/>
      <c r="G98" s="128" t="s">
        <v>4</v>
      </c>
      <c r="H98" s="24"/>
      <c r="I98" s="146">
        <v>0</v>
      </c>
      <c r="J98" s="15"/>
      <c r="K98" s="138">
        <f t="shared" ref="K98:K99" si="15">E98*I98</f>
        <v>0</v>
      </c>
    </row>
    <row r="99" spans="1:11">
      <c r="A99" s="4"/>
      <c r="B99" s="7" t="s">
        <v>63</v>
      </c>
      <c r="C99" s="127"/>
      <c r="D99" s="23"/>
      <c r="E99" s="128">
        <v>1</v>
      </c>
      <c r="F99" s="125"/>
      <c r="G99" s="128" t="s">
        <v>4</v>
      </c>
      <c r="H99" s="24"/>
      <c r="I99" s="146">
        <v>0</v>
      </c>
      <c r="J99" s="15"/>
      <c r="K99" s="139">
        <f t="shared" si="15"/>
        <v>0</v>
      </c>
    </row>
    <row r="100" spans="1:11">
      <c r="A100" s="4"/>
      <c r="B100" s="7"/>
      <c r="C100" s="127"/>
      <c r="D100" s="23"/>
      <c r="E100" s="129"/>
      <c r="F100" s="125"/>
      <c r="G100" s="128"/>
      <c r="H100" s="24"/>
      <c r="I100" s="33"/>
      <c r="J100" s="31" t="s">
        <v>47</v>
      </c>
      <c r="K100" s="26">
        <f>CEILING(SUM(K98:K99),5)</f>
        <v>0</v>
      </c>
    </row>
    <row r="101" spans="1:11">
      <c r="A101" s="98" t="s">
        <v>45</v>
      </c>
      <c r="B101" s="14"/>
      <c r="C101" s="14"/>
      <c r="D101" s="14"/>
      <c r="E101" s="35"/>
      <c r="F101" s="35"/>
      <c r="G101" s="34"/>
      <c r="H101" s="34"/>
      <c r="I101" s="22"/>
      <c r="J101" s="15"/>
      <c r="K101" s="21"/>
    </row>
    <row r="102" spans="1:11">
      <c r="A102" s="4"/>
      <c r="B102" s="137"/>
      <c r="C102" s="130"/>
      <c r="D102" s="23"/>
      <c r="E102" s="37">
        <v>0</v>
      </c>
      <c r="F102" s="125"/>
      <c r="G102" s="128"/>
      <c r="H102" s="24"/>
      <c r="I102" s="146">
        <v>0</v>
      </c>
      <c r="J102" s="15"/>
      <c r="K102" s="138">
        <f t="shared" ref="K102:K104" si="16">E102*I102</f>
        <v>0</v>
      </c>
    </row>
    <row r="103" spans="1:11">
      <c r="A103" s="4"/>
      <c r="B103" s="137"/>
      <c r="C103" s="131"/>
      <c r="D103" s="23"/>
      <c r="E103" s="37">
        <v>0</v>
      </c>
      <c r="F103" s="125"/>
      <c r="G103" s="128"/>
      <c r="H103" s="24"/>
      <c r="I103" s="146">
        <v>0</v>
      </c>
      <c r="J103" s="15"/>
      <c r="K103" s="138">
        <f t="shared" si="16"/>
        <v>0</v>
      </c>
    </row>
    <row r="104" spans="1:11">
      <c r="A104" s="4"/>
      <c r="B104" s="137"/>
      <c r="C104" s="131"/>
      <c r="D104" s="23"/>
      <c r="E104" s="38">
        <v>0</v>
      </c>
      <c r="F104" s="125"/>
      <c r="G104" s="128"/>
      <c r="H104" s="24"/>
      <c r="I104" s="146">
        <v>0</v>
      </c>
      <c r="J104" s="15"/>
      <c r="K104" s="139">
        <f t="shared" si="16"/>
        <v>0</v>
      </c>
    </row>
    <row r="105" spans="1:11">
      <c r="A105" s="13"/>
      <c r="B105" s="23"/>
      <c r="C105" s="23"/>
      <c r="D105" s="23"/>
      <c r="E105" s="35"/>
      <c r="F105" s="35"/>
      <c r="G105" s="24"/>
      <c r="H105" s="24"/>
      <c r="I105" s="33"/>
      <c r="J105" s="31" t="s">
        <v>47</v>
      </c>
      <c r="K105" s="26">
        <f>CEILING(SUM(K102:K104),5)</f>
        <v>0</v>
      </c>
    </row>
    <row r="106" spans="1:11">
      <c r="A106" s="13"/>
      <c r="B106" s="14"/>
      <c r="C106" s="14"/>
      <c r="D106" s="14"/>
      <c r="E106" s="35"/>
      <c r="F106" s="35"/>
      <c r="G106" s="34"/>
      <c r="H106" s="34"/>
      <c r="I106" s="15"/>
      <c r="J106" s="15"/>
      <c r="K106" s="21"/>
    </row>
    <row r="107" spans="1:11">
      <c r="A107" s="13"/>
      <c r="B107" s="14"/>
      <c r="C107" s="14"/>
      <c r="D107" s="14"/>
      <c r="E107" s="7"/>
      <c r="F107" s="7"/>
      <c r="G107" s="25"/>
      <c r="H107" s="25"/>
      <c r="I107" s="104"/>
      <c r="J107" s="6" t="s">
        <v>117</v>
      </c>
      <c r="K107" s="99">
        <f>SUM(K23,K40,K60,K84,K90,K96,K100,K105)</f>
        <v>0</v>
      </c>
    </row>
    <row r="108" spans="1:11">
      <c r="A108" s="13"/>
      <c r="B108" s="14"/>
      <c r="C108" s="39"/>
      <c r="D108" s="39"/>
      <c r="E108" s="40"/>
      <c r="F108" s="40"/>
      <c r="G108" s="41"/>
      <c r="H108" s="41"/>
      <c r="I108" s="42"/>
      <c r="J108" s="42" t="s">
        <v>50</v>
      </c>
      <c r="K108" s="32" t="s">
        <v>49</v>
      </c>
    </row>
    <row r="109" spans="1:11">
      <c r="A109" s="13"/>
      <c r="B109" s="14"/>
      <c r="C109" s="150" t="s">
        <v>37</v>
      </c>
      <c r="D109" s="150"/>
      <c r="E109" s="150"/>
      <c r="F109" s="150"/>
      <c r="G109" s="150"/>
      <c r="H109" s="150"/>
      <c r="I109" s="150"/>
      <c r="J109" s="150"/>
      <c r="K109" s="150"/>
    </row>
    <row r="110" spans="1:11" ht="15.75">
      <c r="A110" s="104"/>
      <c r="B110" s="104"/>
      <c r="C110" s="104"/>
      <c r="D110" s="104"/>
      <c r="E110" s="104"/>
      <c r="F110" s="104"/>
      <c r="G110" s="104"/>
      <c r="H110" s="104"/>
      <c r="I110" s="132"/>
      <c r="J110" s="133" t="s">
        <v>118</v>
      </c>
      <c r="K110" s="100">
        <f>IF(K108="No",(CEILING(K107*1.1,5)),K107)</f>
        <v>0</v>
      </c>
    </row>
    <row r="111" spans="1:11">
      <c r="A111" s="104"/>
      <c r="B111" s="104"/>
      <c r="C111" s="104"/>
      <c r="D111" s="23"/>
      <c r="E111" s="35"/>
      <c r="F111" s="35"/>
      <c r="G111" s="24"/>
      <c r="H111" s="24"/>
      <c r="I111" s="43"/>
      <c r="J111" s="15"/>
      <c r="K111" s="34"/>
    </row>
    <row r="112" spans="1:11" ht="12.9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</row>
    <row r="113" spans="1:11" ht="12.95" customHeight="1">
      <c r="A113" s="44"/>
      <c r="B113" s="104"/>
      <c r="C113" s="44"/>
      <c r="D113" s="44"/>
      <c r="E113" s="44"/>
      <c r="F113" s="44"/>
      <c r="G113" s="44"/>
      <c r="H113" s="44"/>
      <c r="I113" s="44"/>
      <c r="J113" s="44"/>
      <c r="K113" s="44"/>
    </row>
    <row r="114" spans="1:11" ht="12.95" customHeight="1">
      <c r="A114" s="44"/>
      <c r="B114" s="45" t="s">
        <v>26</v>
      </c>
      <c r="C114" s="137"/>
      <c r="D114" s="54"/>
      <c r="E114" s="54"/>
      <c r="F114" s="46"/>
      <c r="G114" s="47"/>
      <c r="H114" s="48"/>
      <c r="I114" s="49"/>
      <c r="J114" s="104"/>
      <c r="K114" s="104"/>
    </row>
    <row r="115" spans="1:11">
      <c r="A115" s="104"/>
      <c r="B115" s="104"/>
      <c r="C115" s="50" t="s">
        <v>27</v>
      </c>
      <c r="D115" s="50"/>
      <c r="E115" s="50"/>
      <c r="F115" s="47"/>
      <c r="G115" s="47"/>
      <c r="H115" s="48"/>
      <c r="I115" s="49"/>
      <c r="J115" s="104"/>
      <c r="K115" s="104"/>
    </row>
    <row r="116" spans="1:11">
      <c r="A116" s="104"/>
      <c r="B116" s="49"/>
      <c r="C116" s="51"/>
      <c r="D116" s="51"/>
      <c r="E116" s="51"/>
      <c r="F116" s="47"/>
      <c r="G116" s="47"/>
      <c r="H116" s="52"/>
      <c r="I116" s="49"/>
      <c r="J116" s="104"/>
      <c r="K116" s="104"/>
    </row>
    <row r="117" spans="1:11">
      <c r="A117" s="104"/>
      <c r="B117" s="49"/>
      <c r="C117" s="134"/>
      <c r="D117" s="134"/>
      <c r="E117" s="134"/>
      <c r="F117" s="47"/>
      <c r="G117" s="47"/>
      <c r="H117" s="52"/>
      <c r="I117" s="49"/>
      <c r="J117" s="104"/>
      <c r="K117" s="104"/>
    </row>
    <row r="118" spans="1:11">
      <c r="A118" s="104"/>
      <c r="B118" s="49"/>
      <c r="C118" s="51" t="s">
        <v>28</v>
      </c>
      <c r="D118" s="51"/>
      <c r="E118" s="51"/>
      <c r="F118" s="47"/>
      <c r="G118" s="47"/>
      <c r="H118" s="52"/>
      <c r="I118" s="49"/>
      <c r="J118" s="104"/>
      <c r="K118" s="104"/>
    </row>
    <row r="119" spans="1:11">
      <c r="A119" s="104"/>
      <c r="B119" s="49"/>
      <c r="C119" s="51"/>
      <c r="D119" s="51"/>
      <c r="E119" s="51"/>
      <c r="F119" s="47"/>
      <c r="G119" s="47"/>
      <c r="H119" s="52"/>
      <c r="I119" s="49"/>
      <c r="J119" s="104"/>
      <c r="K119" s="104"/>
    </row>
    <row r="120" spans="1:11">
      <c r="A120" s="104"/>
      <c r="B120" s="49"/>
      <c r="C120" s="137"/>
      <c r="D120" s="54"/>
      <c r="E120" s="54"/>
      <c r="F120" s="47"/>
      <c r="G120" s="47"/>
      <c r="H120" s="52"/>
      <c r="I120" s="49"/>
      <c r="J120" s="104"/>
      <c r="K120" s="104"/>
    </row>
    <row r="121" spans="1:11">
      <c r="A121" s="104"/>
      <c r="B121" s="49"/>
      <c r="C121" s="51" t="s">
        <v>29</v>
      </c>
      <c r="D121" s="51"/>
      <c r="E121" s="51"/>
      <c r="F121" s="47"/>
      <c r="G121" s="47"/>
      <c r="H121" s="52"/>
      <c r="I121" s="49"/>
      <c r="J121" s="104"/>
      <c r="K121" s="104"/>
    </row>
    <row r="122" spans="1:11">
      <c r="A122" s="104"/>
      <c r="B122" s="49"/>
      <c r="C122" s="45"/>
      <c r="D122" s="49"/>
      <c r="E122" s="49"/>
      <c r="F122" s="47"/>
      <c r="G122" s="47"/>
      <c r="H122" s="52"/>
      <c r="I122" s="49"/>
      <c r="J122" s="104"/>
      <c r="K122" s="104"/>
    </row>
    <row r="123" spans="1:11">
      <c r="A123" s="104"/>
      <c r="B123" s="49"/>
      <c r="C123" s="137"/>
      <c r="D123" s="135"/>
      <c r="E123" s="135"/>
      <c r="F123" s="46"/>
      <c r="G123" s="47"/>
      <c r="H123" s="52"/>
      <c r="I123" s="49"/>
      <c r="J123" s="104"/>
      <c r="K123" s="104"/>
    </row>
    <row r="124" spans="1:11">
      <c r="A124" s="104"/>
      <c r="B124" s="45"/>
      <c r="C124" s="51" t="s">
        <v>30</v>
      </c>
      <c r="D124" s="53"/>
      <c r="E124" s="53"/>
      <c r="F124" s="46"/>
      <c r="G124" s="47"/>
      <c r="H124" s="52"/>
      <c r="I124" s="49"/>
      <c r="J124" s="104"/>
      <c r="K124" s="104"/>
    </row>
    <row r="125" spans="1:11">
      <c r="A125" s="104"/>
      <c r="B125" s="45"/>
      <c r="C125" s="53"/>
      <c r="D125" s="53"/>
      <c r="E125" s="53"/>
      <c r="F125" s="46"/>
      <c r="G125" s="47"/>
      <c r="H125" s="52"/>
      <c r="I125" s="49"/>
      <c r="J125" s="104"/>
      <c r="K125" s="104"/>
    </row>
    <row r="126" spans="1:11">
      <c r="A126" s="104"/>
      <c r="B126" s="45"/>
      <c r="C126" s="137"/>
      <c r="D126" s="54"/>
      <c r="E126" s="54"/>
      <c r="F126" s="54"/>
      <c r="G126" s="54"/>
      <c r="H126" s="54"/>
      <c r="I126" s="56"/>
      <c r="J126" s="104"/>
      <c r="K126" s="104"/>
    </row>
    <row r="127" spans="1:11">
      <c r="A127" s="104"/>
      <c r="B127" s="45"/>
      <c r="C127" s="45" t="s">
        <v>31</v>
      </c>
      <c r="D127" s="49"/>
      <c r="E127" s="49"/>
      <c r="F127" s="47"/>
      <c r="G127" s="47"/>
      <c r="H127" s="52"/>
      <c r="I127" s="49"/>
      <c r="J127" s="104"/>
      <c r="K127" s="104"/>
    </row>
    <row r="128" spans="1:11">
      <c r="A128" s="104"/>
      <c r="B128" s="49"/>
      <c r="C128" s="53"/>
      <c r="D128" s="53"/>
      <c r="E128" s="53"/>
      <c r="F128" s="46"/>
      <c r="G128" s="47"/>
      <c r="H128" s="52"/>
      <c r="I128" s="49"/>
      <c r="J128" s="104"/>
      <c r="K128" s="104"/>
    </row>
    <row r="129" spans="1:11">
      <c r="A129" s="104"/>
      <c r="B129" s="45"/>
      <c r="C129" s="137"/>
      <c r="D129" s="54"/>
      <c r="E129" s="54"/>
      <c r="F129" s="54"/>
      <c r="G129" s="54"/>
      <c r="H129" s="54"/>
      <c r="I129" s="54"/>
      <c r="J129" s="104"/>
      <c r="K129" s="104"/>
    </row>
    <row r="130" spans="1:11">
      <c r="A130" s="104"/>
      <c r="B130" s="45"/>
      <c r="C130" s="45" t="s">
        <v>32</v>
      </c>
      <c r="D130" s="49"/>
      <c r="E130" s="49"/>
      <c r="F130" s="47"/>
      <c r="G130" s="47"/>
      <c r="H130" s="52"/>
      <c r="I130" s="49"/>
      <c r="J130" s="104"/>
      <c r="K130" s="104"/>
    </row>
    <row r="131" spans="1:11">
      <c r="A131" s="104"/>
      <c r="B131" s="49"/>
      <c r="C131" s="49"/>
      <c r="D131" s="49"/>
      <c r="E131" s="49"/>
      <c r="F131" s="47"/>
      <c r="G131" s="47"/>
      <c r="H131" s="52"/>
      <c r="I131" s="49"/>
      <c r="J131" s="104"/>
      <c r="K131" s="104"/>
    </row>
    <row r="132" spans="1:11">
      <c r="A132" s="104"/>
      <c r="B132" s="45"/>
      <c r="C132" s="137"/>
      <c r="D132" s="54"/>
      <c r="E132" s="54"/>
      <c r="F132" s="47"/>
      <c r="G132" s="47"/>
      <c r="H132" s="52"/>
      <c r="I132" s="49"/>
      <c r="J132" s="104"/>
      <c r="K132" s="104"/>
    </row>
    <row r="133" spans="1:11">
      <c r="A133" s="104"/>
      <c r="B133" s="45"/>
      <c r="C133" s="45" t="s">
        <v>33</v>
      </c>
      <c r="D133" s="49"/>
      <c r="E133" s="49"/>
      <c r="F133" s="47"/>
      <c r="G133" s="47"/>
      <c r="H133" s="52"/>
      <c r="I133" s="49"/>
      <c r="J133" s="104"/>
      <c r="K133" s="104"/>
    </row>
    <row r="134" spans="1:11">
      <c r="A134" s="104"/>
      <c r="B134" s="45"/>
      <c r="C134" s="49"/>
      <c r="D134" s="49"/>
      <c r="E134" s="49"/>
      <c r="F134" s="47"/>
      <c r="G134" s="47"/>
      <c r="H134" s="52"/>
      <c r="I134" s="49"/>
      <c r="J134" s="104"/>
      <c r="K134" s="104"/>
    </row>
    <row r="135" spans="1:11">
      <c r="A135" s="104"/>
      <c r="B135" s="54"/>
      <c r="C135" s="54"/>
      <c r="D135" s="54"/>
      <c r="E135" s="54"/>
      <c r="F135" s="136"/>
      <c r="G135" s="136"/>
      <c r="H135" s="136"/>
      <c r="I135" s="55"/>
      <c r="J135" s="104"/>
      <c r="K135" s="104"/>
    </row>
    <row r="136" spans="1:11">
      <c r="A136" s="104"/>
      <c r="B136" s="45" t="s">
        <v>34</v>
      </c>
      <c r="C136" s="49"/>
      <c r="D136" s="55"/>
      <c r="E136" s="55"/>
      <c r="F136" s="136"/>
      <c r="G136" s="136"/>
      <c r="H136" s="136"/>
      <c r="I136" s="55"/>
      <c r="J136" s="104"/>
      <c r="K136" s="10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</sheetData>
  <sheetProtection algorithmName="SHA-512" hashValue="A0lPI0mjAR5S6SMaNxCEVsv2xASzI4ePGc8e/oke6AKcEQx0rHdF1VUW2m+0LgO0d8NQiq0V2MEBwGMkrUd6gA==" saltValue="8RR3CfOsRRl0ck65mgGnVA==" spinCount="100000" sheet="1" objects="1" scenarios="1" insertRows="0" selectLockedCells="1"/>
  <mergeCells count="9">
    <mergeCell ref="G41:J41"/>
    <mergeCell ref="G91:J91"/>
    <mergeCell ref="C109:K109"/>
    <mergeCell ref="A1:K1"/>
    <mergeCell ref="D8:E8"/>
    <mergeCell ref="A6:K6"/>
    <mergeCell ref="A3:K3"/>
    <mergeCell ref="A4:K4"/>
    <mergeCell ref="A2:K2"/>
  </mergeCells>
  <dataValidations count="1">
    <dataValidation type="custom" allowBlank="1" showInputMessage="1" showErrorMessage="1" promptTitle="1/2 day" prompt="This must be an increment of 0.5 days." sqref="E26" xr:uid="{4DAB4851-695D-4BED-A051-E61EB61392A0}">
      <formula1>MOD(E26,0.5)=0</formula1>
    </dataValidation>
  </dataValidations>
  <printOptions horizontalCentered="1"/>
  <pageMargins left="0.5" right="0.5" top="0.35" bottom="0.35" header="0.3" footer="0.25"/>
  <pageSetup orientation="portrait" r:id="rId1"/>
  <headerFooter alignWithMargins="0">
    <oddFooter>&amp;L&amp;"Century Schoolbook,Regular"&amp;8Revised April 2024&amp;C&amp;8&amp;F&amp;R&amp;8Page &amp;P of &amp;N</oddFooter>
  </headerFooter>
  <rowBreaks count="2" manualBreakCount="2">
    <brk id="40" max="10" man="1"/>
    <brk id="90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'NOT FOR USE'!$A$2:$A$9</xm:f>
          </x14:formula1>
          <xm:sqref>G102:G104 G17 G56 G98:G100</xm:sqref>
        </x14:dataValidation>
        <x14:dataValidation type="list" allowBlank="1" showInputMessage="1" showErrorMessage="1" xr:uid="{7897066E-05D5-4C29-837A-C39DA1ACD814}">
          <x14:formula1>
            <xm:f>'NOT FOR USE'!$A$12:$A$13</xm:f>
          </x14:formula1>
          <xm:sqref>K108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workbookViewId="0">
      <selection activeCell="C20" sqref="C20"/>
    </sheetView>
  </sheetViews>
  <sheetFormatPr defaultRowHeight="15"/>
  <sheetData>
    <row r="1" spans="1:5">
      <c r="A1" t="s">
        <v>25</v>
      </c>
    </row>
    <row r="2" spans="1:5">
      <c r="A2" s="1" t="s">
        <v>15</v>
      </c>
    </row>
    <row r="3" spans="1:5">
      <c r="A3" s="1" t="s">
        <v>4</v>
      </c>
    </row>
    <row r="4" spans="1:5">
      <c r="A4" s="1" t="s">
        <v>23</v>
      </c>
    </row>
    <row r="5" spans="1:5">
      <c r="A5" s="1" t="s">
        <v>12</v>
      </c>
    </row>
    <row r="6" spans="1:5">
      <c r="A6" s="1" t="s">
        <v>14</v>
      </c>
    </row>
    <row r="7" spans="1:5">
      <c r="A7" s="1" t="s">
        <v>24</v>
      </c>
    </row>
    <row r="8" spans="1:5">
      <c r="A8" s="1" t="s">
        <v>10</v>
      </c>
    </row>
    <row r="9" spans="1:5">
      <c r="A9" s="1" t="s">
        <v>7</v>
      </c>
    </row>
    <row r="11" spans="1:5">
      <c r="A11" s="2"/>
    </row>
    <row r="12" spans="1:5">
      <c r="A12" t="s">
        <v>48</v>
      </c>
    </row>
    <row r="13" spans="1:5">
      <c r="A13" t="s">
        <v>49</v>
      </c>
    </row>
    <row r="14" spans="1:5">
      <c r="C14" s="59">
        <f>CEILING(AVERAGE(MCCOST!I33:I35),1)</f>
        <v>387</v>
      </c>
      <c r="D14" s="58" t="s">
        <v>103</v>
      </c>
      <c r="E14" s="29"/>
    </row>
    <row r="15" spans="1:5">
      <c r="C15" s="60">
        <f>C14/2000</f>
        <v>0.19350000000000001</v>
      </c>
      <c r="D15" s="8" t="s">
        <v>104</v>
      </c>
      <c r="E15" s="8"/>
    </row>
    <row r="16" spans="1:5">
      <c r="C16" s="8"/>
      <c r="D16" s="8"/>
      <c r="E16" s="8"/>
    </row>
    <row r="17" spans="3:5">
      <c r="C17" s="58"/>
      <c r="D17" s="58"/>
      <c r="E17" s="58"/>
    </row>
    <row r="18" spans="3:5">
      <c r="C18" s="60">
        <f>CEILING($C$15*D18,0.5)</f>
        <v>21.5</v>
      </c>
      <c r="D18" s="30">
        <v>110</v>
      </c>
      <c r="E18" s="8" t="s">
        <v>114</v>
      </c>
    </row>
    <row r="19" spans="3:5">
      <c r="C19" s="60">
        <f>CEILING($C$15*D19,0.5)</f>
        <v>32</v>
      </c>
      <c r="D19" s="30">
        <f>D18*1.5</f>
        <v>165</v>
      </c>
      <c r="E19" s="8"/>
    </row>
    <row r="20" spans="3:5">
      <c r="C20" s="60">
        <f>CEILING($C$15*D20,0.5)</f>
        <v>43</v>
      </c>
      <c r="D20" s="30">
        <f>D18*2</f>
        <v>220</v>
      </c>
      <c r="E2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MCCOST</vt:lpstr>
      <vt:lpstr>NOT FOR USE</vt:lpstr>
      <vt:lpstr>MCCOST!Print_Area</vt:lpstr>
    </vt:vector>
  </TitlesOfParts>
  <Company>Martin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Stanton</dc:creator>
  <cp:lastModifiedBy>Lisa Wichser</cp:lastModifiedBy>
  <cp:lastPrinted>2024-04-08T15:51:24Z</cp:lastPrinted>
  <dcterms:created xsi:type="dcterms:W3CDTF">2013-02-06T15:32:41Z</dcterms:created>
  <dcterms:modified xsi:type="dcterms:W3CDTF">2024-04-22T18:33:20Z</dcterms:modified>
</cp:coreProperties>
</file>